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T:\令和7年度　事業準備ファイル\システム\データシート（HP掲載用）\トラック\完了実績報告\"/>
    </mc:Choice>
  </mc:AlternateContent>
  <xr:revisionPtr revIDLastSave="0" documentId="13_ncr:1_{A4A35F25-A028-41F2-AB70-25D2E8533F90}" xr6:coauthVersionLast="47" xr6:coauthVersionMax="47" xr10:uidLastSave="{00000000-0000-0000-0000-000000000000}"/>
  <bookViews>
    <workbookView xWindow="-120" yWindow="-120" windowWidth="29040" windowHeight="15720" tabRatio="601" xr2:uid="{FFC19699-9F99-4616-9412-1F68101A2628}"/>
  </bookViews>
  <sheets>
    <sheet name="データシート" sheetId="1" r:id="rId1"/>
    <sheet name="様式第１1の１(第１１条関係)" sheetId="2" r:id="rId2"/>
    <sheet name="様式第１１(その４の１)" sheetId="24" r:id="rId3"/>
    <sheet name="様式第１１(その５)" sheetId="11" r:id="rId4"/>
    <sheet name="様式第１３(第１３関係)" sheetId="25" r:id="rId5"/>
    <sheet name="様式第１０(第８条関係)" sheetId="30" r:id="rId6"/>
    <sheet name="雛形＿リース料金均等(トラック)" sheetId="26" r:id="rId7"/>
    <sheet name="雛形＿リース料金変動あり(トラック)" sheetId="27" r:id="rId8"/>
    <sheet name="雛形＿前払い金あり(トラック)" sheetId="28" r:id="rId9"/>
  </sheets>
  <externalReferences>
    <externalReference r:id="rId10"/>
    <externalReference r:id="rId11"/>
  </externalReferences>
  <definedNames>
    <definedName name="ABB">データシート!$CD$183:$CD$195</definedName>
    <definedName name="CENNTROor不明">データシート!$BB$28:$BB$30</definedName>
    <definedName name="DFSKor不明">データシート!$AY$28:$AY$31</definedName>
    <definedName name="EVモーターズ・ジャパン">データシート!$CD$310:$CD$319</definedName>
    <definedName name="GSユアサ_V2H">データシート!$CS$18:$CS$21</definedName>
    <definedName name="JFEテクノス">データシート!$CD$15:$CD$36</definedName>
    <definedName name="_xlnm.Print_Area" localSheetId="0">データシート!$A$1:$AQ$104</definedName>
    <definedName name="_xlnm.Print_Area" localSheetId="6">'雛形＿リース料金均等(トラック)'!$A$1:$AH$31</definedName>
    <definedName name="_xlnm.Print_Area" localSheetId="7">'雛形＿リース料金変動あり(トラック)'!$A$1:$AH$32</definedName>
    <definedName name="_xlnm.Print_Area" localSheetId="8">'雛形＿前払い金あり(トラック)'!$A$1:$AH$33</definedName>
    <definedName name="_xlnm.Print_Area" localSheetId="5">'様式第１０(第８条関係)'!$B$1:$AK$51</definedName>
    <definedName name="_xlnm.Print_Area" localSheetId="2">'様式第１１(その４の１)'!$A$1:$AF$60</definedName>
    <definedName name="_xlnm.Print_Area" localSheetId="3">'様式第１１(その５)'!$A$1:$AD$57</definedName>
    <definedName name="_xlnm.Print_Area" localSheetId="1">'様式第１1の１(第１１条関係)'!$A$1:$AD$51</definedName>
    <definedName name="_xlnm.Print_Area" localSheetId="4">'様式第１３(第１３関係)'!$A$1:$AJ$50</definedName>
    <definedName name="SHINERAYor不明">データシート!$BD$28</definedName>
    <definedName name="UDトラックス">データシート!$BN$28</definedName>
    <definedName name="V2H充放電設備">データシート!$CQ$15:$CQ$24</definedName>
    <definedName name="ZAA" localSheetId="5">[1]データシート!$BJ$55:$BJ$57</definedName>
    <definedName name="ZAA">データシート!$BL$55:$BL$57</definedName>
    <definedName name="ZAB" localSheetId="5">[1]データシート!$BH$55:$BH$81</definedName>
    <definedName name="ZAB">データシート!$BJ$55:$BJ$84</definedName>
    <definedName name="Zerova">データシート!$CD$201:$CD$229</definedName>
    <definedName name="Zerova_普通">データシート!$CL$135:$CL$153</definedName>
    <definedName name="アイケイエス_V2H">データシート!$CS$15:$CS$17</definedName>
    <definedName name="アサヒ衛陶">データシート!$CD$306</definedName>
    <definedName name="いすゞ">データシート!$BK$28:$BK$30</definedName>
    <definedName name="エンザミンパワー">データシート!$CD$309</definedName>
    <definedName name="オムロンソーシアルソリューションズ_V2H">データシート!$CS$48:$CS$51</definedName>
    <definedName name="オリジン_外部">データシート!$CY$15</definedName>
    <definedName name="キューヘン">データシート!$CD$104:$CD$115</definedName>
    <definedName name="クリエイト・プロ_普通">データシート!$CL$76:$CL$77</definedName>
    <definedName name="ジゴワッツ_普通">データシート!$CL$166:$CL$169</definedName>
    <definedName name="シンフォニアテクノロジー">データシート!$CD$137:$CD$148</definedName>
    <definedName name="ダイヘン">データシート!$CD$116:$CD$129</definedName>
    <definedName name="ダイヤゼブラ電機_V2H">データシート!$CS$58</definedName>
    <definedName name="ダックビル_普通">データシート!$CL$164:$CL$165</definedName>
    <definedName name="デルタ電子">データシート!$CD$196:$CD$200</definedName>
    <definedName name="デルタ電子_普通">データシート!$CL$154</definedName>
    <definedName name="デンゲン">データシート!$CD$231</definedName>
    <definedName name="デンソー_V2H">データシート!$CS$28</definedName>
    <definedName name="テンフィールズファクトリー">データシート!$CD$230</definedName>
    <definedName name="トヨタ">データシート!$BL$28</definedName>
    <definedName name="ニチコン">データシート!$CD$37:$CD$78</definedName>
    <definedName name="ニチコン_V2H">データシート!$CS$30:$CS$45</definedName>
    <definedName name="ニチコン_外部">データシート!$CY$17:$CY$19</definedName>
    <definedName name="ニッサン">データシート!$BH$28:$BH$33</definedName>
    <definedName name="ハセテック">データシート!$CD$79:$CD$88</definedName>
    <definedName name="パナソニック_V2H">データシート!$CS$46:$CS$47</definedName>
    <definedName name="パナソニック_普通">データシート!$CL$15:$CL$75</definedName>
    <definedName name="パワーエックス">データシート!$CD$307:$CD$308</definedName>
    <definedName name="フォトンorFOTONor不明">データシート!$BE$28</definedName>
    <definedName name="フォトンor不明">データシート!$BF$28</definedName>
    <definedName name="プラゴ_普通">データシート!$CL$133:$CL$134</definedName>
    <definedName name="フルタイムシステム_普通">データシート!$CL$78:$CL$81</definedName>
    <definedName name="ホンダ">データシート!$BI$28:$BI$31</definedName>
    <definedName name="モリテックスチール_普通">データシート!$CL$170:$CL$175</definedName>
    <definedName name="河村電器産業_普通">データシート!$CL$155:$CL$160</definedName>
    <definedName name="外部給電設備">データシート!$CW$15:$CW$19</definedName>
    <definedName name="株式会社EVモーターズ・ジャパン" localSheetId="5">[2]交付申請書データシート!#REF!</definedName>
    <definedName name="株式会社EVモーターズ・ジャパン">[2]交付申請書データシート!#REF!</definedName>
    <definedName name="丸紅">データシート!$CD$130:$CD$136</definedName>
    <definedName name="急速充電設備">データシート!$CA$15:$CA$35</definedName>
    <definedName name="九電テクノシステムズ">データシート!$CD$102:$CD$103</definedName>
    <definedName name="三井物産プラントシステム">データシート!$CD$304:$CD$305</definedName>
    <definedName name="三菱">データシート!$BG$28:$BG$37</definedName>
    <definedName name="三菱ふそう">データシート!$BJ$28</definedName>
    <definedName name="三菱自動車工業_外部">データシート!$CY$21</definedName>
    <definedName name="新電元工業">データシート!$CD$149:$CD$182</definedName>
    <definedName name="新電元工業_普通">データシート!$CL$120:$CL$129</definedName>
    <definedName name="長州産業_V2H">データシート!$CS$52:$CS$57</definedName>
    <definedName name="椿本チエイン_V2H">データシート!$CS$22:$CS$27</definedName>
    <definedName name="東光高岳">データシート!$CD$89:$CD$101</definedName>
    <definedName name="東光高岳_V2H">データシート!$CS$29</definedName>
    <definedName name="内外電機_普通">データシート!$CL$82:$CL$83</definedName>
    <definedName name="日東工業_普通">データシート!$CL$84:$CL$119</definedName>
    <definedName name="日本宅配システム_普通">データシート!$CL$161</definedName>
    <definedName name="日本電気_普通">データシート!$CL$162:$CL$163</definedName>
    <definedName name="日野">データシート!$BM$28</definedName>
    <definedName name="日立製作所">データシート!$CD$232:$CD$303</definedName>
    <definedName name="不明">データシート!$BC$28:$BC$32</definedName>
    <definedName name="普通充電設備">データシート!$CI$15:$CI$30</definedName>
    <definedName name="平河ヒューテック_普通">データシート!$CL$130:$CL$132</definedName>
    <definedName name="豊田自動織機_外部">データシート!$CY$16</definedName>
    <definedName name="本田技研工業_外部">データシート!$CY$20</definedName>
    <definedName name="柳州五菱">データシート!$BA$28</definedName>
    <definedName name="柳州五菱or不明">データシート!$AZ$28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G143" i="1" l="1"/>
  <c r="BG144" i="1"/>
  <c r="BG145" i="1"/>
  <c r="BG146" i="1"/>
  <c r="BG147" i="1"/>
  <c r="BG148" i="1"/>
  <c r="AC11" i="30"/>
  <c r="AF11" i="30"/>
  <c r="Y13" i="30"/>
  <c r="Y11" i="30"/>
  <c r="U11" i="30"/>
  <c r="Q11" i="30"/>
  <c r="J11" i="30"/>
  <c r="B12" i="30"/>
  <c r="B11" i="30"/>
  <c r="J38" i="25" l="1"/>
  <c r="BG54" i="1" l="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120" i="1"/>
  <c r="BG121" i="1"/>
  <c r="BG122" i="1"/>
  <c r="BG123" i="1"/>
  <c r="BG124" i="1"/>
  <c r="BG125" i="1"/>
  <c r="BG126" i="1"/>
  <c r="BG127" i="1"/>
  <c r="BG128" i="1"/>
  <c r="BG129" i="1"/>
  <c r="BG130" i="1"/>
  <c r="BG131" i="1"/>
  <c r="BG132" i="1"/>
  <c r="BG133" i="1"/>
  <c r="BG134" i="1"/>
  <c r="BG135" i="1"/>
  <c r="BG136" i="1"/>
  <c r="BG137" i="1"/>
  <c r="BG138" i="1"/>
  <c r="BG139" i="1"/>
  <c r="BG140" i="1"/>
  <c r="BG141" i="1"/>
  <c r="BG142" i="1"/>
  <c r="BG53" i="1"/>
  <c r="D85" i="1" l="1"/>
  <c r="D57" i="1"/>
  <c r="Z31" i="2"/>
  <c r="W5" i="2"/>
  <c r="AS4" i="1"/>
  <c r="AS3" i="1"/>
  <c r="A37" i="1" l="1"/>
  <c r="M30" i="11" l="1"/>
  <c r="G15" i="28" l="1"/>
  <c r="G14" i="27"/>
  <c r="K11" i="28"/>
  <c r="K10" i="27"/>
  <c r="G11" i="28"/>
  <c r="G10" i="27"/>
  <c r="G9" i="28"/>
  <c r="G8" i="27"/>
  <c r="S7" i="28"/>
  <c r="S6" i="27"/>
  <c r="G14" i="26"/>
  <c r="K10" i="26"/>
  <c r="G10" i="26"/>
  <c r="G8" i="26"/>
  <c r="S6" i="26"/>
  <c r="U36" i="25"/>
  <c r="J40" i="25"/>
  <c r="J36" i="25"/>
  <c r="Y34" i="25"/>
  <c r="Y32" i="25"/>
  <c r="J34" i="25"/>
  <c r="J32" i="25"/>
  <c r="AB13" i="25"/>
  <c r="Z12" i="25"/>
  <c r="Y11" i="25"/>
  <c r="T10" i="25"/>
  <c r="J10" i="11" l="1"/>
  <c r="Q5" i="11"/>
  <c r="J5" i="11"/>
  <c r="W36" i="24"/>
  <c r="W34" i="24"/>
  <c r="W30" i="24"/>
  <c r="W28" i="24"/>
  <c r="M28" i="24"/>
  <c r="Z26" i="24"/>
  <c r="P26" i="24"/>
  <c r="K26" i="24"/>
  <c r="K24" i="24"/>
  <c r="K22" i="24"/>
  <c r="K20" i="24"/>
  <c r="K18" i="24"/>
  <c r="Y16" i="24"/>
  <c r="Q16" i="24"/>
  <c r="I16" i="24"/>
  <c r="Y14" i="24"/>
  <c r="Q14" i="24"/>
  <c r="I14" i="24"/>
  <c r="Y12" i="24"/>
  <c r="Q12" i="24"/>
  <c r="I12" i="24"/>
  <c r="I10" i="24"/>
  <c r="Y10" i="24"/>
  <c r="Q10" i="24"/>
  <c r="J9" i="24"/>
  <c r="J8" i="24"/>
  <c r="J5" i="24"/>
  <c r="U35" i="2"/>
  <c r="K35" i="2"/>
  <c r="P30" i="2"/>
  <c r="S21" i="2"/>
  <c r="B21" i="2"/>
  <c r="W2" i="2"/>
  <c r="S65" i="1"/>
  <c r="D84" i="1" l="1"/>
  <c r="W38" i="24" s="1"/>
  <c r="S9" i="2" l="1"/>
  <c r="T35" i="28"/>
  <c r="L35" i="28"/>
  <c r="R26" i="28"/>
  <c r="J26" i="28"/>
  <c r="J28" i="28" s="1"/>
  <c r="J23" i="28"/>
  <c r="R21" i="28"/>
  <c r="R23" i="28" s="1"/>
  <c r="R28" i="28" s="1"/>
  <c r="T34" i="27"/>
  <c r="R25" i="27"/>
  <c r="J25" i="27"/>
  <c r="J27" i="27" s="1"/>
  <c r="R22" i="27"/>
  <c r="R27" i="27" s="1"/>
  <c r="J22" i="27"/>
  <c r="R20" i="27"/>
  <c r="R25" i="26"/>
  <c r="J25" i="26"/>
  <c r="J27" i="26" s="1"/>
  <c r="R22" i="26"/>
  <c r="R27" i="26" s="1"/>
  <c r="R28" i="26" s="1"/>
  <c r="K33" i="26" s="1"/>
  <c r="J22" i="26"/>
  <c r="R20" i="26"/>
  <c r="Z28" i="28" l="1"/>
  <c r="Z27" i="27"/>
  <c r="J28" i="27"/>
  <c r="L34" i="27" s="1"/>
  <c r="Z27" i="26"/>
  <c r="J28" i="26"/>
  <c r="S33" i="26"/>
  <c r="U18" i="11" l="1"/>
  <c r="J18" i="11"/>
  <c r="X12" i="11"/>
  <c r="Q12" i="11"/>
  <c r="J12" i="11"/>
  <c r="J7" i="11"/>
  <c r="T47" i="2"/>
  <c r="I47" i="2"/>
  <c r="T46" i="2"/>
  <c r="H46" i="2"/>
  <c r="G45" i="2"/>
  <c r="M44" i="2"/>
  <c r="T43" i="2"/>
  <c r="I43" i="2"/>
  <c r="T42" i="2"/>
  <c r="H42" i="2"/>
  <c r="M41" i="2"/>
  <c r="V13" i="2"/>
  <c r="T4" i="2"/>
  <c r="BJ8" i="1"/>
  <c r="BG8" i="1"/>
  <c r="D58" i="1" l="1"/>
  <c r="D61" i="1" s="1"/>
  <c r="D63" i="1" l="1"/>
  <c r="M32" i="11"/>
  <c r="D86" i="1"/>
  <c r="W40" i="24"/>
  <c r="D87" i="1" l="1"/>
  <c r="W42" i="24"/>
  <c r="BA8" i="1"/>
  <c r="D91" i="1" l="1"/>
  <c r="D93" i="1" s="1"/>
  <c r="J30" i="2" s="1"/>
  <c r="W44" i="24"/>
  <c r="A41" i="2"/>
  <c r="T26" i="25" l="1"/>
  <c r="T30" i="25" s="1"/>
  <c r="M28" i="11"/>
  <c r="AA24" i="11"/>
  <c r="O24" i="11"/>
  <c r="J24" i="11"/>
  <c r="J22" i="11"/>
  <c r="J20" i="11"/>
  <c r="BD8" i="1" l="1"/>
  <c r="Q38" i="11" l="1"/>
  <c r="J38" i="11"/>
  <c r="J36" i="11"/>
  <c r="Q36" i="11"/>
  <c r="X16" i="11"/>
  <c r="Q16" i="11"/>
  <c r="Q14" i="11"/>
  <c r="J16" i="11"/>
  <c r="J14" i="11"/>
  <c r="X14" i="11"/>
  <c r="X10" i="11"/>
  <c r="Q10" i="11"/>
  <c r="V11" i="2"/>
  <c r="U10" i="2"/>
  <c r="M34" i="11" l="1"/>
</calcChain>
</file>

<file path=xl/sharedStrings.xml><?xml version="1.0" encoding="utf-8"?>
<sst xmlns="http://schemas.openxmlformats.org/spreadsheetml/2006/main" count="1393" uniqueCount="558">
  <si>
    <t>提出日（西暦で入力）</t>
    <rPh sb="0" eb="3">
      <t>テイシュツビ</t>
    </rPh>
    <rPh sb="4" eb="6">
      <t>セイレキ</t>
    </rPh>
    <rPh sb="7" eb="9">
      <t>ニュウリョク</t>
    </rPh>
    <phoneticPr fontId="1"/>
  </si>
  <si>
    <t>貴社管理番号</t>
    <rPh sb="0" eb="2">
      <t>キシャ</t>
    </rPh>
    <rPh sb="2" eb="4">
      <t>カンリ</t>
    </rPh>
    <rPh sb="4" eb="6">
      <t>バンゴウ</t>
    </rPh>
    <phoneticPr fontId="1"/>
  </si>
  <si>
    <t>識別番号（電子申請のみ）</t>
    <rPh sb="0" eb="4">
      <t>シキベツバンゴウ</t>
    </rPh>
    <rPh sb="5" eb="9">
      <t>デンシシンセイ</t>
    </rPh>
    <phoneticPr fontId="1"/>
  </si>
  <si>
    <t>申請者情報</t>
    <rPh sb="0" eb="5">
      <t>シンセイシャジョウホウ</t>
    </rPh>
    <phoneticPr fontId="1"/>
  </si>
  <si>
    <t>社名又は名称</t>
    <rPh sb="0" eb="2">
      <t>シャメイ</t>
    </rPh>
    <rPh sb="2" eb="3">
      <t>マタ</t>
    </rPh>
    <rPh sb="4" eb="6">
      <t>メイショウ</t>
    </rPh>
    <phoneticPr fontId="1"/>
  </si>
  <si>
    <t>代表者役職</t>
    <rPh sb="0" eb="3">
      <t>ダイヒョウシャ</t>
    </rPh>
    <rPh sb="3" eb="5">
      <t>ヤクショク</t>
    </rPh>
    <phoneticPr fontId="1"/>
  </si>
  <si>
    <t>代表者氏名</t>
    <rPh sb="0" eb="3">
      <t>ダイヒョウシャ</t>
    </rPh>
    <rPh sb="3" eb="5">
      <t>シメイ</t>
    </rPh>
    <phoneticPr fontId="1"/>
  </si>
  <si>
    <t>責任者の所属部署・役職</t>
    <rPh sb="0" eb="3">
      <t>セキニンシャ</t>
    </rPh>
    <rPh sb="4" eb="8">
      <t>ショゾクブショ</t>
    </rPh>
    <rPh sb="9" eb="11">
      <t>ヤクショク</t>
    </rPh>
    <phoneticPr fontId="1"/>
  </si>
  <si>
    <t>責任者氏名</t>
    <rPh sb="0" eb="3">
      <t>セキニンシャ</t>
    </rPh>
    <rPh sb="3" eb="5">
      <t>シメイ</t>
    </rPh>
    <phoneticPr fontId="1"/>
  </si>
  <si>
    <t>責任者電話番号</t>
    <rPh sb="0" eb="3">
      <t>セキニンシャ</t>
    </rPh>
    <rPh sb="3" eb="7">
      <t>デンワバンゴウ</t>
    </rPh>
    <phoneticPr fontId="1"/>
  </si>
  <si>
    <t>責任者FAX番号</t>
    <rPh sb="0" eb="3">
      <t>セキニンシャ</t>
    </rPh>
    <rPh sb="6" eb="8">
      <t>バンゴウ</t>
    </rPh>
    <phoneticPr fontId="1"/>
  </si>
  <si>
    <t>責任者Eメールアドレス</t>
    <rPh sb="0" eb="3">
      <t>セキニンシャ</t>
    </rPh>
    <phoneticPr fontId="1"/>
  </si>
  <si>
    <t>担当者の所属部署・役職</t>
    <rPh sb="0" eb="3">
      <t>タントウシャ</t>
    </rPh>
    <rPh sb="4" eb="8">
      <t>ショゾクブショ</t>
    </rPh>
    <rPh sb="9" eb="11">
      <t>ヤクショク</t>
    </rPh>
    <phoneticPr fontId="1"/>
  </si>
  <si>
    <t>担当者氏名</t>
    <rPh sb="0" eb="3">
      <t>タントウシャ</t>
    </rPh>
    <rPh sb="3" eb="5">
      <t>シメイ</t>
    </rPh>
    <phoneticPr fontId="1"/>
  </si>
  <si>
    <t>担当者電話番号</t>
    <rPh sb="0" eb="3">
      <t>タントウシャ</t>
    </rPh>
    <rPh sb="3" eb="7">
      <t>デンワバンゴウ</t>
    </rPh>
    <phoneticPr fontId="1"/>
  </si>
  <si>
    <t>担当者FAX番号</t>
    <rPh sb="0" eb="3">
      <t>タントウシャ</t>
    </rPh>
    <rPh sb="6" eb="8">
      <t>バンゴウ</t>
    </rPh>
    <phoneticPr fontId="1"/>
  </si>
  <si>
    <t>担当者Eメールアドレス</t>
    <rPh sb="0" eb="3">
      <t>タントウシャ</t>
    </rPh>
    <phoneticPr fontId="1"/>
  </si>
  <si>
    <t>貸渡先住所</t>
    <rPh sb="0" eb="3">
      <t>カシワタシサキ</t>
    </rPh>
    <rPh sb="3" eb="5">
      <t>ジュウショ</t>
    </rPh>
    <phoneticPr fontId="1"/>
  </si>
  <si>
    <t>貸渡先事業者名</t>
    <rPh sb="0" eb="3">
      <t>カシワタシサキ</t>
    </rPh>
    <rPh sb="3" eb="7">
      <t>ジギョウシャメイ</t>
    </rPh>
    <phoneticPr fontId="1"/>
  </si>
  <si>
    <t>識別番号</t>
    <rPh sb="0" eb="4">
      <t>シキベツバンゴウ</t>
    </rPh>
    <phoneticPr fontId="1"/>
  </si>
  <si>
    <t>一般財団法人環境優良車普及機構</t>
    <rPh sb="0" eb="6">
      <t>イッパンザイダンホウジン</t>
    </rPh>
    <rPh sb="6" eb="11">
      <t>カンキョウユウリョウシャ</t>
    </rPh>
    <rPh sb="11" eb="15">
      <t>フキュウキコウ</t>
    </rPh>
    <phoneticPr fontId="1"/>
  </si>
  <si>
    <t>　</t>
    <phoneticPr fontId="1"/>
  </si>
  <si>
    <t>氏名又は名称</t>
    <rPh sb="0" eb="2">
      <t>シメイ</t>
    </rPh>
    <rPh sb="2" eb="3">
      <t>マタ</t>
    </rPh>
    <rPh sb="4" eb="6">
      <t>メイショウ</t>
    </rPh>
    <phoneticPr fontId="1"/>
  </si>
  <si>
    <t>代表者役職・氏名</t>
    <rPh sb="0" eb="3">
      <t>ダイヒョウシャ</t>
    </rPh>
    <rPh sb="3" eb="5">
      <t>ヤクショク</t>
    </rPh>
    <rPh sb="6" eb="8">
      <t>シメイ</t>
    </rPh>
    <phoneticPr fontId="1"/>
  </si>
  <si>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1"/>
  </si>
  <si>
    <t>)</t>
    <phoneticPr fontId="1"/>
  </si>
  <si>
    <t>記</t>
    <rPh sb="0" eb="1">
      <t>キ</t>
    </rPh>
    <phoneticPr fontId="1"/>
  </si>
  <si>
    <t>事業用</t>
    <rPh sb="0" eb="3">
      <t>ジギョウヨウ</t>
    </rPh>
    <phoneticPr fontId="1"/>
  </si>
  <si>
    <t>自家用</t>
    <rPh sb="0" eb="3">
      <t>ジカヨウ</t>
    </rPh>
    <phoneticPr fontId="1"/>
  </si>
  <si>
    <t>-</t>
    <phoneticPr fontId="1"/>
  </si>
  <si>
    <t>㊞※</t>
    <phoneticPr fontId="1"/>
  </si>
  <si>
    <t>営業所名</t>
    <rPh sb="0" eb="3">
      <t>エイギョウショ</t>
    </rPh>
    <rPh sb="3" eb="4">
      <t>メイ</t>
    </rPh>
    <phoneticPr fontId="1"/>
  </si>
  <si>
    <t>※営業所・型式ごとに記入</t>
    <rPh sb="1" eb="4">
      <t>エイギョウショ</t>
    </rPh>
    <rPh sb="5" eb="7">
      <t>カタシキ</t>
    </rPh>
    <rPh sb="10" eb="12">
      <t>キニュウ</t>
    </rPh>
    <phoneticPr fontId="1"/>
  </si>
  <si>
    <t>補助対象車両使用者
(リースの場合は貸渡し先)</t>
    <rPh sb="0" eb="9">
      <t>ホジョタイショウシャリョウシヨウシャ</t>
    </rPh>
    <rPh sb="15" eb="17">
      <t>バアイ</t>
    </rPh>
    <rPh sb="18" eb="20">
      <t>カシワタ</t>
    </rPh>
    <rPh sb="21" eb="22">
      <t>サキ</t>
    </rPh>
    <phoneticPr fontId="1"/>
  </si>
  <si>
    <t>BEV</t>
    <phoneticPr fontId="1"/>
  </si>
  <si>
    <t>PHEV</t>
    <phoneticPr fontId="1"/>
  </si>
  <si>
    <t>FCV</t>
    <phoneticPr fontId="1"/>
  </si>
  <si>
    <t>軽自動車(バン)</t>
    <rPh sb="0" eb="4">
      <t>ケイジドウシャ</t>
    </rPh>
    <phoneticPr fontId="1"/>
  </si>
  <si>
    <t>軽自動車(トラック)</t>
    <rPh sb="0" eb="4">
      <t>ケイジドウシャ</t>
    </rPh>
    <phoneticPr fontId="1"/>
  </si>
  <si>
    <t>トラクタ</t>
    <phoneticPr fontId="1"/>
  </si>
  <si>
    <t>トラック(小型)</t>
    <rPh sb="5" eb="7">
      <t>コガタ</t>
    </rPh>
    <phoneticPr fontId="1"/>
  </si>
  <si>
    <t>トラック(中型)</t>
    <rPh sb="5" eb="7">
      <t>チュウガタ</t>
    </rPh>
    <phoneticPr fontId="1"/>
  </si>
  <si>
    <t>トラック(大型)</t>
    <rPh sb="5" eb="7">
      <t>オオガタ</t>
    </rPh>
    <phoneticPr fontId="1"/>
  </si>
  <si>
    <t>-</t>
    <phoneticPr fontId="1"/>
  </si>
  <si>
    <t>営業所名</t>
    <rPh sb="0" eb="4">
      <t>エイギョウショメイ</t>
    </rPh>
    <phoneticPr fontId="1"/>
  </si>
  <si>
    <t>（A)</t>
    <phoneticPr fontId="1"/>
  </si>
  <si>
    <t>（B)</t>
    <phoneticPr fontId="1"/>
  </si>
  <si>
    <t>（A)×（B)</t>
    <phoneticPr fontId="1"/>
  </si>
  <si>
    <t>抵当権設定の予定</t>
    <rPh sb="0" eb="3">
      <t>テイトウケン</t>
    </rPh>
    <rPh sb="3" eb="5">
      <t>セッテイ</t>
    </rPh>
    <rPh sb="6" eb="8">
      <t>ヨテイ</t>
    </rPh>
    <phoneticPr fontId="1"/>
  </si>
  <si>
    <t>有り</t>
    <rPh sb="0" eb="1">
      <t>ア</t>
    </rPh>
    <phoneticPr fontId="1"/>
  </si>
  <si>
    <t>無し</t>
    <rPh sb="0" eb="1">
      <t>ナ</t>
    </rPh>
    <phoneticPr fontId="1"/>
  </si>
  <si>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1"/>
  </si>
  <si>
    <t>大型車　車両総重量（GVW）１２ｔ超</t>
    <rPh sb="0" eb="2">
      <t>オオガタ</t>
    </rPh>
    <rPh sb="2" eb="3">
      <t>クルマ</t>
    </rPh>
    <rPh sb="4" eb="9">
      <t>シャリョウソウジュウリョウ</t>
    </rPh>
    <rPh sb="17" eb="18">
      <t>チョウ</t>
    </rPh>
    <phoneticPr fontId="1"/>
  </si>
  <si>
    <t>中型車　車両総重量（GVW）７.５ｔ超１２ｔ以下</t>
    <rPh sb="0" eb="2">
      <t>チュウガタ</t>
    </rPh>
    <rPh sb="2" eb="3">
      <t>クルマ</t>
    </rPh>
    <rPh sb="4" eb="9">
      <t>シャリョウソウジュウリョウ</t>
    </rPh>
    <rPh sb="18" eb="19">
      <t>チョウ</t>
    </rPh>
    <rPh sb="22" eb="24">
      <t>イカ</t>
    </rPh>
    <phoneticPr fontId="1"/>
  </si>
  <si>
    <t>小型車　車両総重量（GVW）２.５ｔ超７.５ｔ以下</t>
    <rPh sb="0" eb="2">
      <t>コガタ</t>
    </rPh>
    <rPh sb="2" eb="3">
      <t>クルマ</t>
    </rPh>
    <rPh sb="4" eb="9">
      <t>シャリョウソウジュウリョウ</t>
    </rPh>
    <rPh sb="18" eb="19">
      <t>チョウ</t>
    </rPh>
    <rPh sb="23" eb="25">
      <t>イカ</t>
    </rPh>
    <phoneticPr fontId="1"/>
  </si>
  <si>
    <t>注１</t>
    <rPh sb="0" eb="1">
      <t>チュウ</t>
    </rPh>
    <phoneticPr fontId="1"/>
  </si>
  <si>
    <t>官公庁、地方公共団体、大学、研究機関等は　その名称を記入</t>
    <phoneticPr fontId="1"/>
  </si>
  <si>
    <t>注２</t>
    <rPh sb="0" eb="1">
      <t>チュウ</t>
    </rPh>
    <phoneticPr fontId="1"/>
  </si>
  <si>
    <t>注３</t>
    <rPh sb="0" eb="1">
      <t>チュウ</t>
    </rPh>
    <phoneticPr fontId="1"/>
  </si>
  <si>
    <t>補助対象車両の区分における大型、中型、小型とは</t>
    <phoneticPr fontId="1"/>
  </si>
  <si>
    <t>注４</t>
    <rPh sb="0" eb="1">
      <t>チュウ</t>
    </rPh>
    <phoneticPr fontId="1"/>
  </si>
  <si>
    <t>「事前登録された補助対象車両情報」に記載されている車名、通称名、型式であること</t>
    <phoneticPr fontId="1"/>
  </si>
  <si>
    <t>注５</t>
    <rPh sb="0" eb="1">
      <t>チュウ</t>
    </rPh>
    <phoneticPr fontId="1"/>
  </si>
  <si>
    <t>車名、型式、車の種類、区分（以下「区分等」という。）が同じ車両の申請台数を記載</t>
    <phoneticPr fontId="1"/>
  </si>
  <si>
    <t>注６</t>
    <rPh sb="0" eb="1">
      <t>チュウ</t>
    </rPh>
    <phoneticPr fontId="1"/>
  </si>
  <si>
    <t>基準額：「事前登録された補助対象車両情報」に記載された基準額</t>
  </si>
  <si>
    <t>注７</t>
    <rPh sb="0" eb="1">
      <t>チュウ</t>
    </rPh>
    <phoneticPr fontId="1"/>
  </si>
  <si>
    <t>補助対象経費：改造車両のみ記入。改造事業者が算出した改造に要する費用で当機構が承認した経費</t>
  </si>
  <si>
    <t>注８</t>
    <rPh sb="0" eb="1">
      <t>チュウ</t>
    </rPh>
    <phoneticPr fontId="1"/>
  </si>
  <si>
    <t>交付申請額：導入計画台数(A)×基準額/台(B)　　改造車は環境省と協議の上算出</t>
  </si>
  <si>
    <t>注９</t>
    <rPh sb="0" eb="1">
      <t>チュウ</t>
    </rPh>
    <phoneticPr fontId="1"/>
  </si>
  <si>
    <t>注１０</t>
    <rPh sb="0" eb="1">
      <t>チュウ</t>
    </rPh>
    <phoneticPr fontId="1"/>
  </si>
  <si>
    <t>同じ型式で事業用と自家用の両方を申請の場合は基準額が違うため、この様式は分けて記入すること</t>
  </si>
  <si>
    <t>注１１</t>
    <rPh sb="0" eb="1">
      <t>チュウ</t>
    </rPh>
    <phoneticPr fontId="1"/>
  </si>
  <si>
    <t>BEV：電気自動車、PHEV：プラグインハイブリッド自動車、FCV：燃料電池自動車</t>
    <phoneticPr fontId="1"/>
  </si>
  <si>
    <t>事業用・自家用の別</t>
    <rPh sb="0" eb="3">
      <t>ジギョウヨウ</t>
    </rPh>
    <rPh sb="4" eb="7">
      <t>ジカヨウ</t>
    </rPh>
    <rPh sb="8" eb="9">
      <t>ベツ</t>
    </rPh>
    <phoneticPr fontId="1"/>
  </si>
  <si>
    <t>種類</t>
    <rPh sb="0" eb="2">
      <t>シュルイ</t>
    </rPh>
    <phoneticPr fontId="1"/>
  </si>
  <si>
    <t>区分</t>
    <rPh sb="0" eb="2">
      <t>クブン</t>
    </rPh>
    <phoneticPr fontId="1"/>
  </si>
  <si>
    <t>車名</t>
    <rPh sb="0" eb="2">
      <t>シャメイ</t>
    </rPh>
    <phoneticPr fontId="1"/>
  </si>
  <si>
    <t>通称名</t>
    <rPh sb="0" eb="3">
      <t>ツウショウメイ</t>
    </rPh>
    <phoneticPr fontId="1"/>
  </si>
  <si>
    <t>型式</t>
    <rPh sb="0" eb="2">
      <t>カタシキ</t>
    </rPh>
    <phoneticPr fontId="1"/>
  </si>
  <si>
    <t>営業所位置
(使用本拠の位置・住所)</t>
    <rPh sb="0" eb="3">
      <t>エイギョウショ</t>
    </rPh>
    <rPh sb="3" eb="5">
      <t>イチ</t>
    </rPh>
    <rPh sb="7" eb="11">
      <t>シヨウホンキョ</t>
    </rPh>
    <rPh sb="12" eb="14">
      <t>イチ</t>
    </rPh>
    <rPh sb="15" eb="17">
      <t>ジュウショ</t>
    </rPh>
    <phoneticPr fontId="1"/>
  </si>
  <si>
    <t>導入計画台数</t>
    <rPh sb="0" eb="6">
      <t>ドウニュウケイカクダイスウ</t>
    </rPh>
    <phoneticPr fontId="1"/>
  </si>
  <si>
    <t>抵当権設定の予定</t>
    <rPh sb="0" eb="3">
      <t>テイトウケン</t>
    </rPh>
    <rPh sb="3" eb="5">
      <t>セッテイ</t>
    </rPh>
    <rPh sb="6" eb="8">
      <t>ヨテイ</t>
    </rPh>
    <phoneticPr fontId="1"/>
  </si>
  <si>
    <t>①本申請での交付申請額</t>
    <rPh sb="1" eb="4">
      <t>ホンシンセイ</t>
    </rPh>
    <rPh sb="6" eb="11">
      <t>コウフシンセイガク</t>
    </rPh>
    <phoneticPr fontId="1"/>
  </si>
  <si>
    <t>②別の型式の交付申請額（合計）</t>
    <rPh sb="1" eb="2">
      <t>ベツ</t>
    </rPh>
    <rPh sb="3" eb="5">
      <t>カタシキ</t>
    </rPh>
    <rPh sb="6" eb="11">
      <t>コウフシンセイガク</t>
    </rPh>
    <rPh sb="12" eb="14">
      <t>ゴウケイ</t>
    </rPh>
    <phoneticPr fontId="1"/>
  </si>
  <si>
    <t>（①+②）合計交付申請額</t>
    <rPh sb="5" eb="7">
      <t>ゴウケイ</t>
    </rPh>
    <rPh sb="7" eb="12">
      <t>コウフシンセイガク</t>
    </rPh>
    <phoneticPr fontId="1"/>
  </si>
  <si>
    <t>-</t>
    <phoneticPr fontId="1"/>
  </si>
  <si>
    <t>@</t>
    <phoneticPr fontId="1"/>
  </si>
  <si>
    <t>円</t>
    <rPh sb="0" eb="1">
      <t>エン</t>
    </rPh>
    <phoneticPr fontId="1"/>
  </si>
  <si>
    <t>DFSKor不明</t>
    <rPh sb="6" eb="8">
      <t>フメイ</t>
    </rPh>
    <phoneticPr fontId="1"/>
  </si>
  <si>
    <t>柳州五菱</t>
    <rPh sb="0" eb="1">
      <t>ヤナギ</t>
    </rPh>
    <rPh sb="1" eb="2">
      <t>シュウ</t>
    </rPh>
    <rPh sb="2" eb="3">
      <t>ゴ</t>
    </rPh>
    <rPh sb="3" eb="4">
      <t>ヒシ</t>
    </rPh>
    <phoneticPr fontId="1"/>
  </si>
  <si>
    <t>CENNTROor不明</t>
    <rPh sb="9" eb="11">
      <t>フメイ</t>
    </rPh>
    <phoneticPr fontId="1"/>
  </si>
  <si>
    <t>不明</t>
    <rPh sb="0" eb="2">
      <t>フメイ</t>
    </rPh>
    <phoneticPr fontId="1"/>
  </si>
  <si>
    <t>三菱</t>
    <rPh sb="0" eb="2">
      <t>ミツビシ</t>
    </rPh>
    <phoneticPr fontId="1"/>
  </si>
  <si>
    <t>三菱ふそう</t>
    <rPh sb="0" eb="2">
      <t>ミツビシ</t>
    </rPh>
    <phoneticPr fontId="1"/>
  </si>
  <si>
    <t>いすゞ</t>
    <phoneticPr fontId="1"/>
  </si>
  <si>
    <t>トヨタ</t>
    <phoneticPr fontId="1"/>
  </si>
  <si>
    <t>MINICAB EV 2シーター</t>
    <phoneticPr fontId="1"/>
  </si>
  <si>
    <t>MINICAB EV 4シーター</t>
    <phoneticPr fontId="1"/>
  </si>
  <si>
    <t>eCanter</t>
    <phoneticPr fontId="1"/>
  </si>
  <si>
    <t>エルフ mio EV</t>
    <phoneticPr fontId="1"/>
  </si>
  <si>
    <t>エルフ EV</t>
    <phoneticPr fontId="1"/>
  </si>
  <si>
    <t>FC小型トラック</t>
    <rPh sb="2" eb="4">
      <t>コガタ</t>
    </rPh>
    <phoneticPr fontId="1"/>
  </si>
  <si>
    <t>fumei</t>
    <phoneticPr fontId="1"/>
  </si>
  <si>
    <t>ZAB</t>
    <phoneticPr fontId="1"/>
  </si>
  <si>
    <t>FEAVK</t>
    <phoneticPr fontId="1"/>
  </si>
  <si>
    <t>FEBVK</t>
    <phoneticPr fontId="1"/>
  </si>
  <si>
    <t>FEB8K</t>
    <phoneticPr fontId="1"/>
  </si>
  <si>
    <t>FEC9K</t>
    <phoneticPr fontId="1"/>
  </si>
  <si>
    <t>FED9K</t>
    <phoneticPr fontId="1"/>
  </si>
  <si>
    <t>FEB8U</t>
    <phoneticPr fontId="1"/>
  </si>
  <si>
    <t>2RG</t>
    <phoneticPr fontId="1"/>
  </si>
  <si>
    <t>台</t>
    <rPh sb="0" eb="1">
      <t>ダイ</t>
    </rPh>
    <phoneticPr fontId="1"/>
  </si>
  <si>
    <t>WA20VP</t>
    <phoneticPr fontId="1"/>
  </si>
  <si>
    <t>NHR48AF</t>
    <phoneticPr fontId="1"/>
  </si>
  <si>
    <t>NJR48AF</t>
    <phoneticPr fontId="1"/>
  </si>
  <si>
    <t>NJR48AM</t>
    <phoneticPr fontId="1"/>
  </si>
  <si>
    <t>㊞※</t>
    <phoneticPr fontId="1"/>
  </si>
  <si>
    <t>１.運輸、運送、倉庫</t>
    <phoneticPr fontId="1"/>
  </si>
  <si>
    <t>２.鉄道、道路関連</t>
    <phoneticPr fontId="1"/>
  </si>
  <si>
    <t>３.航空、宇宙関連</t>
    <phoneticPr fontId="1"/>
  </si>
  <si>
    <t>４.製造・商社、卸し、流通</t>
    <phoneticPr fontId="1"/>
  </si>
  <si>
    <t>５.飲食、小売り、コンビニ</t>
    <phoneticPr fontId="1"/>
  </si>
  <si>
    <t>６.服飾</t>
    <phoneticPr fontId="1"/>
  </si>
  <si>
    <t>７.建設、住宅、土木関連、</t>
    <phoneticPr fontId="1"/>
  </si>
  <si>
    <t>８.農林、水産</t>
    <phoneticPr fontId="1"/>
  </si>
  <si>
    <t>９.医療、福祉関連</t>
    <phoneticPr fontId="1"/>
  </si>
  <si>
    <t>１０.官公庁、地方公共団体、大学、研究機関</t>
    <phoneticPr fontId="1"/>
  </si>
  <si>
    <t>１１.電気、通信、情報、ＩＴ関連</t>
    <phoneticPr fontId="1"/>
  </si>
  <si>
    <t>１.貨物運送</t>
    <phoneticPr fontId="1"/>
  </si>
  <si>
    <t>２.機材・部品運搬</t>
    <phoneticPr fontId="1"/>
  </si>
  <si>
    <t>３.塵芥運搬</t>
    <phoneticPr fontId="1"/>
  </si>
  <si>
    <t>４.特種用途</t>
    <phoneticPr fontId="1"/>
  </si>
  <si>
    <t>補助対象経費</t>
    <rPh sb="0" eb="6">
      <t>ホジョタイショウケイヒ</t>
    </rPh>
    <phoneticPr fontId="1"/>
  </si>
  <si>
    <t>(１)ＧＸリーグへの参画</t>
    <phoneticPr fontId="1"/>
  </si>
  <si>
    <t>(２)以下の取組</t>
    <phoneticPr fontId="1"/>
  </si>
  <si>
    <t>…必要な場合入力</t>
    <rPh sb="1" eb="3">
      <t>ヒツヨウ</t>
    </rPh>
    <rPh sb="4" eb="6">
      <t>バアイ</t>
    </rPh>
    <rPh sb="6" eb="8">
      <t>ニュウリョク</t>
    </rPh>
    <phoneticPr fontId="1"/>
  </si>
  <si>
    <t>…入力不要項目</t>
    <rPh sb="1" eb="5">
      <t>ニュウリョクフヨウ</t>
    </rPh>
    <rPh sb="5" eb="7">
      <t>コウモク</t>
    </rPh>
    <phoneticPr fontId="1"/>
  </si>
  <si>
    <t>…自動算出のため入力不要</t>
    <rPh sb="1" eb="5">
      <t>ジドウサンシュツ</t>
    </rPh>
    <rPh sb="8" eb="10">
      <t>ニュウリョク</t>
    </rPh>
    <rPh sb="10" eb="12">
      <t>フヨウ</t>
    </rPh>
    <phoneticPr fontId="1"/>
  </si>
  <si>
    <t>…入力必須</t>
    <rPh sb="1" eb="3">
      <t>ニュウリョク</t>
    </rPh>
    <rPh sb="3" eb="5">
      <t>ヒッス</t>
    </rPh>
    <phoneticPr fontId="1"/>
  </si>
  <si>
    <t>１</t>
    <phoneticPr fontId="1"/>
  </si>
  <si>
    <t>２</t>
    <phoneticPr fontId="1"/>
  </si>
  <si>
    <t>３</t>
    <phoneticPr fontId="1"/>
  </si>
  <si>
    <t>４</t>
    <phoneticPr fontId="1"/>
  </si>
  <si>
    <t>５</t>
    <phoneticPr fontId="1"/>
  </si>
  <si>
    <t>…エラーのため、エラー内容を確認してください</t>
    <rPh sb="11" eb="13">
      <t>ナイヨウ</t>
    </rPh>
    <rPh sb="14" eb="16">
      <t>カクニン</t>
    </rPh>
    <phoneticPr fontId="1"/>
  </si>
  <si>
    <t>１</t>
    <phoneticPr fontId="1"/>
  </si>
  <si>
    <t>５</t>
  </si>
  <si>
    <t>２</t>
  </si>
  <si>
    <t>３</t>
  </si>
  <si>
    <t>４</t>
  </si>
  <si>
    <t>６</t>
  </si>
  <si>
    <t>７</t>
  </si>
  <si>
    <t>８</t>
  </si>
  <si>
    <t>９</t>
  </si>
  <si>
    <t>１０</t>
  </si>
  <si>
    <t>１１</t>
  </si>
  <si>
    <t>補助対象車両</t>
    <rPh sb="0" eb="6">
      <t>ホジョタイショウシャリョウ</t>
    </rPh>
    <phoneticPr fontId="1"/>
  </si>
  <si>
    <r>
      <t>バッテリーサイズ等</t>
    </r>
    <r>
      <rPr>
        <vertAlign val="superscript"/>
        <sz val="9"/>
        <color theme="1"/>
        <rFont val="ＭＳ Ｐ明朝"/>
        <family val="1"/>
        <charset val="128"/>
      </rPr>
      <t>注９</t>
    </r>
    <rPh sb="8" eb="9">
      <t>ナド</t>
    </rPh>
    <rPh sb="9" eb="10">
      <t>チュウ</t>
    </rPh>
    <phoneticPr fontId="1"/>
  </si>
  <si>
    <t>バッテリーサイズ等で基準額が異なる場合は記入する</t>
    <phoneticPr fontId="1"/>
  </si>
  <si>
    <t>１４.その他</t>
    <rPh sb="5" eb="6">
      <t>タ</t>
    </rPh>
    <phoneticPr fontId="1"/>
  </si>
  <si>
    <t>１４</t>
    <phoneticPr fontId="1"/>
  </si>
  <si>
    <t>５.自社製品・荷物搬送</t>
    <phoneticPr fontId="1"/>
  </si>
  <si>
    <t>６.移動販売車</t>
    <phoneticPr fontId="1"/>
  </si>
  <si>
    <t>７.調理販売</t>
    <phoneticPr fontId="1"/>
  </si>
  <si>
    <t>８.レンタル</t>
    <phoneticPr fontId="1"/>
  </si>
  <si>
    <t>５</t>
    <phoneticPr fontId="1"/>
  </si>
  <si>
    <t>６</t>
    <phoneticPr fontId="1"/>
  </si>
  <si>
    <t>７</t>
    <phoneticPr fontId="1"/>
  </si>
  <si>
    <t>８</t>
    <phoneticPr fontId="1"/>
  </si>
  <si>
    <t>９</t>
    <phoneticPr fontId="1"/>
  </si>
  <si>
    <t>９.製品プロモーション・デモンストレーション</t>
    <phoneticPr fontId="1"/>
  </si>
  <si>
    <t>１０.その他</t>
    <phoneticPr fontId="1"/>
  </si>
  <si>
    <t>１０</t>
    <phoneticPr fontId="1"/>
  </si>
  <si>
    <t>本書式で記載に誤記入等が有った場合は、様式第１又は様式第１１の捨印にて修正する(金額以外)</t>
    <rPh sb="7" eb="10">
      <t>ゴキニュウ</t>
    </rPh>
    <phoneticPr fontId="1"/>
  </si>
  <si>
    <t>申請者住所</t>
    <phoneticPr fontId="1"/>
  </si>
  <si>
    <t>郵便番号（〒）</t>
    <rPh sb="0" eb="4">
      <t>ユウビンバンゴウ</t>
    </rPh>
    <phoneticPr fontId="1"/>
  </si>
  <si>
    <t>貸渡先郵便番号（〒）</t>
    <rPh sb="0" eb="3">
      <t>カシワタシサキ</t>
    </rPh>
    <rPh sb="3" eb="7">
      <t>ユウビンバンゴウ</t>
    </rPh>
    <phoneticPr fontId="1"/>
  </si>
  <si>
    <t>貸渡先代表者役職</t>
    <rPh sb="0" eb="3">
      <t>カシワタシサキ</t>
    </rPh>
    <rPh sb="3" eb="6">
      <t>ダイヒョウシャ</t>
    </rPh>
    <rPh sb="6" eb="8">
      <t>ヤクショク</t>
    </rPh>
    <phoneticPr fontId="1"/>
  </si>
  <si>
    <t>貸渡先代表者氏名</t>
    <rPh sb="0" eb="3">
      <t>カシワタシサキ</t>
    </rPh>
    <rPh sb="3" eb="6">
      <t>ダイヒョウシャ</t>
    </rPh>
    <rPh sb="6" eb="8">
      <t>シメイ</t>
    </rPh>
    <phoneticPr fontId="1"/>
  </si>
  <si>
    <t>ホンダ</t>
    <phoneticPr fontId="1"/>
  </si>
  <si>
    <t>N-VAN e:G</t>
    <phoneticPr fontId="1"/>
  </si>
  <si>
    <t>N-VAN e:L2</t>
    <phoneticPr fontId="1"/>
  </si>
  <si>
    <t>N-VAN e:L4</t>
    <phoneticPr fontId="1"/>
  </si>
  <si>
    <t>N-VAN e:FUN</t>
    <phoneticPr fontId="1"/>
  </si>
  <si>
    <t>ZAA</t>
    <phoneticPr fontId="1"/>
  </si>
  <si>
    <t>ニッサン</t>
    <phoneticPr fontId="1"/>
  </si>
  <si>
    <t>フォトンor不明</t>
    <phoneticPr fontId="1"/>
  </si>
  <si>
    <t>(貸渡し先（リースの場合）</t>
    <phoneticPr fontId="1"/>
  </si>
  <si>
    <r>
      <rPr>
        <sz val="10"/>
        <color theme="1"/>
        <rFont val="ＭＳ Ｐ明朝"/>
        <family val="1"/>
        <charset val="128"/>
      </rPr>
      <t>)</t>
    </r>
    <r>
      <rPr>
        <vertAlign val="superscript"/>
        <sz val="10.5"/>
        <color theme="1"/>
        <rFont val="ＭＳ Ｐ明朝"/>
        <family val="1"/>
        <charset val="128"/>
      </rPr>
      <t>注２</t>
    </r>
    <rPh sb="1" eb="2">
      <t>チュウ</t>
    </rPh>
    <phoneticPr fontId="1"/>
  </si>
  <si>
    <t>無</t>
    <rPh sb="0" eb="1">
      <t>ナ</t>
    </rPh>
    <phoneticPr fontId="1"/>
  </si>
  <si>
    <t>本件責任者及び担当者の氏名、連絡先等</t>
    <phoneticPr fontId="1"/>
  </si>
  <si>
    <t>責任者
連絡先</t>
    <rPh sb="0" eb="3">
      <t>セキニンシャ</t>
    </rPh>
    <rPh sb="4" eb="7">
      <t>レンラクサキ</t>
    </rPh>
    <phoneticPr fontId="1"/>
  </si>
  <si>
    <t>責任者（所属部署・職名・氏名）</t>
    <phoneticPr fontId="1"/>
  </si>
  <si>
    <t>電話番号</t>
    <rPh sb="0" eb="4">
      <t>デンワバンゴウ</t>
    </rPh>
    <phoneticPr fontId="1"/>
  </si>
  <si>
    <t>FAX番号</t>
    <rPh sb="3" eb="5">
      <t>バンゴウ</t>
    </rPh>
    <phoneticPr fontId="1"/>
  </si>
  <si>
    <t>Eメールアドレス</t>
    <phoneticPr fontId="1"/>
  </si>
  <si>
    <t>@</t>
    <phoneticPr fontId="1"/>
  </si>
  <si>
    <t>担当者
連絡先</t>
    <rPh sb="0" eb="3">
      <t>タントウシャ</t>
    </rPh>
    <rPh sb="4" eb="7">
      <t>レンラクサキ</t>
    </rPh>
    <phoneticPr fontId="1"/>
  </si>
  <si>
    <t>住所〒</t>
    <rPh sb="0" eb="2">
      <t>ジュウショ</t>
    </rPh>
    <phoneticPr fontId="1"/>
  </si>
  <si>
    <t>バッテリー交換式</t>
    <rPh sb="5" eb="8">
      <t>コウカンシキ</t>
    </rPh>
    <phoneticPr fontId="1"/>
  </si>
  <si>
    <t>水素内燃</t>
    <rPh sb="0" eb="2">
      <t>スイソ</t>
    </rPh>
    <rPh sb="2" eb="4">
      <t>ナイネン</t>
    </rPh>
    <phoneticPr fontId="1"/>
  </si>
  <si>
    <t>改造車</t>
    <rPh sb="0" eb="2">
      <t>カイゾウ</t>
    </rPh>
    <rPh sb="2" eb="3">
      <t>シャ</t>
    </rPh>
    <phoneticPr fontId="1"/>
  </si>
  <si>
    <t>導入台数（令和７年２月３日～令和８年１月３０日）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1"/>
  </si>
  <si>
    <t>事業用・自家用</t>
    <rPh sb="0" eb="3">
      <t>ジギョウヨウ</t>
    </rPh>
    <rPh sb="4" eb="7">
      <t>ジカヨウ</t>
    </rPh>
    <phoneticPr fontId="1"/>
  </si>
  <si>
    <t>事業用</t>
    <rPh sb="0" eb="3">
      <t>ジギョウヨウ</t>
    </rPh>
    <phoneticPr fontId="1"/>
  </si>
  <si>
    <t>自家用</t>
    <rPh sb="0" eb="3">
      <t>ジカヨウ</t>
    </rPh>
    <phoneticPr fontId="1"/>
  </si>
  <si>
    <t>金額</t>
    <rPh sb="0" eb="2">
      <t>キンガク</t>
    </rPh>
    <phoneticPr fontId="1"/>
  </si>
  <si>
    <t>令和６年度（補正予算）商用車等の電動化促進事業</t>
    <rPh sb="0" eb="2">
      <t>レイワ</t>
    </rPh>
    <rPh sb="3" eb="5">
      <t>ネンド</t>
    </rPh>
    <rPh sb="6" eb="10">
      <t>ホセイヨサン</t>
    </rPh>
    <rPh sb="11" eb="14">
      <t>ショウヨウシャ</t>
    </rPh>
    <rPh sb="14" eb="15">
      <t>トウ</t>
    </rPh>
    <rPh sb="16" eb="23">
      <t>デンドウカソクシンジギョウ</t>
    </rPh>
    <phoneticPr fontId="1"/>
  </si>
  <si>
    <t>申請区分</t>
    <rPh sb="0" eb="4">
      <t>シンセイクブン</t>
    </rPh>
    <phoneticPr fontId="1"/>
  </si>
  <si>
    <t>電子メール申請（jGrants申請含む）の場合には、申請書類送付時にこのExcelファイルを添付してください。</t>
    <rPh sb="0" eb="2">
      <t>デンシ</t>
    </rPh>
    <rPh sb="5" eb="7">
      <t>シンセイ</t>
    </rPh>
    <rPh sb="15" eb="17">
      <t>シンセイ</t>
    </rPh>
    <rPh sb="17" eb="18">
      <t>フク</t>
    </rPh>
    <rPh sb="21" eb="23">
      <t>バアイ</t>
    </rPh>
    <rPh sb="26" eb="30">
      <t>シンセイショルイ</t>
    </rPh>
    <rPh sb="30" eb="33">
      <t>ソウフジ</t>
    </rPh>
    <rPh sb="46" eb="48">
      <t>テンプ</t>
    </rPh>
    <phoneticPr fontId="1"/>
  </si>
  <si>
    <t>担当者郵便番号（〒）</t>
    <rPh sb="0" eb="3">
      <t>タントウシャ</t>
    </rPh>
    <rPh sb="3" eb="7">
      <t>ユウビンバンゴウ</t>
    </rPh>
    <phoneticPr fontId="1"/>
  </si>
  <si>
    <t>担当者住所</t>
    <rPh sb="0" eb="3">
      <t>タントウシャ</t>
    </rPh>
    <rPh sb="3" eb="5">
      <t>ジュウショ</t>
    </rPh>
    <phoneticPr fontId="1"/>
  </si>
  <si>
    <t>円</t>
    <rPh sb="0" eb="1">
      <t>エン</t>
    </rPh>
    <phoneticPr fontId="1"/>
  </si>
  <si>
    <t>基準額/台</t>
    <rPh sb="0" eb="3">
      <t>キジュンガク</t>
    </rPh>
    <rPh sb="4" eb="5">
      <t>ダイ</t>
    </rPh>
    <phoneticPr fontId="1"/>
  </si>
  <si>
    <t>BEV</t>
    <phoneticPr fontId="1"/>
  </si>
  <si>
    <t>PHEV</t>
    <phoneticPr fontId="1"/>
  </si>
  <si>
    <t>FCV</t>
    <phoneticPr fontId="1"/>
  </si>
  <si>
    <t>バッテリー交換式</t>
    <rPh sb="5" eb="8">
      <t>コウカンシキ</t>
    </rPh>
    <phoneticPr fontId="1"/>
  </si>
  <si>
    <t>水素内燃</t>
    <rPh sb="0" eb="4">
      <t>スイソナイネン</t>
    </rPh>
    <phoneticPr fontId="1"/>
  </si>
  <si>
    <t>改造車</t>
    <rPh sb="0" eb="3">
      <t>カイゾウシャ</t>
    </rPh>
    <phoneticPr fontId="1"/>
  </si>
  <si>
    <t>事業用</t>
    <rPh sb="0" eb="3">
      <t>ジギョウヨウ</t>
    </rPh>
    <phoneticPr fontId="1"/>
  </si>
  <si>
    <t>自家用</t>
    <rPh sb="0" eb="3">
      <t>ジカヨウ</t>
    </rPh>
    <phoneticPr fontId="1"/>
  </si>
  <si>
    <t>本補助金以外の国の補助金の交付
又は交付申請の有無</t>
    <rPh sb="0" eb="4">
      <t>ホンホジョキン</t>
    </rPh>
    <rPh sb="4" eb="6">
      <t>イガイ</t>
    </rPh>
    <rPh sb="7" eb="8">
      <t>クニ</t>
    </rPh>
    <rPh sb="9" eb="12">
      <t>ホジョキン</t>
    </rPh>
    <rPh sb="13" eb="15">
      <t>コウフ</t>
    </rPh>
    <rPh sb="16" eb="17">
      <t>マタ</t>
    </rPh>
    <rPh sb="18" eb="22">
      <t>コウフシンセイ</t>
    </rPh>
    <rPh sb="23" eb="25">
      <t>ウム</t>
    </rPh>
    <phoneticPr fontId="1"/>
  </si>
  <si>
    <t>基準額</t>
    <rPh sb="0" eb="3">
      <t>キジュンガク</t>
    </rPh>
    <phoneticPr fontId="1"/>
  </si>
  <si>
    <t>■GXリーグへの表明(買取)</t>
    <rPh sb="8" eb="10">
      <t>ヒョウメイ</t>
    </rPh>
    <rPh sb="11" eb="13">
      <t>カイトリ</t>
    </rPh>
    <phoneticPr fontId="1"/>
  </si>
  <si>
    <t>■経営する事業(買取)</t>
    <rPh sb="1" eb="3">
      <t>ケイエイ</t>
    </rPh>
    <rPh sb="5" eb="7">
      <t>ジギョウ</t>
    </rPh>
    <rPh sb="8" eb="10">
      <t>カイトリ</t>
    </rPh>
    <phoneticPr fontId="1"/>
  </si>
  <si>
    <t>■経営する事業(リース )</t>
    <rPh sb="1" eb="3">
      <t>ケイエイ</t>
    </rPh>
    <rPh sb="5" eb="7">
      <t>ジギョウ</t>
    </rPh>
    <phoneticPr fontId="1"/>
  </si>
  <si>
    <t>■車両の用途(買取)</t>
    <rPh sb="1" eb="3">
      <t>シャリョウ</t>
    </rPh>
    <rPh sb="4" eb="6">
      <t>ヨウト</t>
    </rPh>
    <rPh sb="7" eb="9">
      <t>カイトリ</t>
    </rPh>
    <phoneticPr fontId="1"/>
  </si>
  <si>
    <t>■車両の用途(リース)</t>
    <rPh sb="1" eb="3">
      <t>シャリョウ</t>
    </rPh>
    <rPh sb="4" eb="6">
      <t>ヨウト</t>
    </rPh>
    <phoneticPr fontId="1"/>
  </si>
  <si>
    <t>■車名</t>
    <rPh sb="1" eb="3">
      <t>シャメイ</t>
    </rPh>
    <phoneticPr fontId="1"/>
  </si>
  <si>
    <t>SHINERAYor不明</t>
    <rPh sb="10" eb="12">
      <t>フメイ</t>
    </rPh>
    <phoneticPr fontId="1"/>
  </si>
  <si>
    <t>フォトンorFOTONor不明</t>
    <rPh sb="13" eb="15">
      <t>フメイ</t>
    </rPh>
    <phoneticPr fontId="1"/>
  </si>
  <si>
    <t>■通称名</t>
    <rPh sb="1" eb="4">
      <t>ツウショウメイ</t>
    </rPh>
    <phoneticPr fontId="1"/>
  </si>
  <si>
    <t>F1V</t>
    <phoneticPr fontId="1"/>
  </si>
  <si>
    <t>F1T</t>
    <phoneticPr fontId="1"/>
  </si>
  <si>
    <t>F1VS</t>
    <phoneticPr fontId="1"/>
  </si>
  <si>
    <t>F1TS</t>
    <phoneticPr fontId="1"/>
  </si>
  <si>
    <t>ASF2.0</t>
    <phoneticPr fontId="1"/>
  </si>
  <si>
    <t>ELEMO-K</t>
    <phoneticPr fontId="1"/>
  </si>
  <si>
    <t>ELEMO</t>
    <phoneticPr fontId="1"/>
  </si>
  <si>
    <t>ELEMO-L</t>
    <phoneticPr fontId="1"/>
  </si>
  <si>
    <t>OHKUMA-LV270L</t>
    <phoneticPr fontId="1"/>
  </si>
  <si>
    <t>OHKUMA-TX200L</t>
    <phoneticPr fontId="1"/>
  </si>
  <si>
    <t>TVC-700</t>
    <phoneticPr fontId="1"/>
  </si>
  <si>
    <t>E1</t>
    <phoneticPr fontId="1"/>
  </si>
  <si>
    <t>E2</t>
    <phoneticPr fontId="1"/>
  </si>
  <si>
    <t>ZM6</t>
    <phoneticPr fontId="1"/>
  </si>
  <si>
    <t>eAUMARK</t>
    <phoneticPr fontId="1"/>
  </si>
  <si>
    <t>MINICAB-MiEV 2シーター</t>
    <phoneticPr fontId="1"/>
  </si>
  <si>
    <t>MINICAB-MiEV 4シーター</t>
    <phoneticPr fontId="1"/>
  </si>
  <si>
    <t>23MY eKクロス EV（Gグレード）</t>
    <phoneticPr fontId="1"/>
  </si>
  <si>
    <t>23MY eKクロス EV（Pグレード）</t>
    <phoneticPr fontId="1"/>
  </si>
  <si>
    <t>23MY eKクロス EV（Gビジネスパッケージグレード）</t>
    <phoneticPr fontId="1"/>
  </si>
  <si>
    <t>25MY eKクロス EV（Gビジネスパッケージグレード）</t>
    <phoneticPr fontId="1"/>
  </si>
  <si>
    <t>25MY eKクロス EV（Gグレード）</t>
    <phoneticPr fontId="1"/>
  </si>
  <si>
    <t>25MY eKクロス EV（Pグレード）</t>
    <phoneticPr fontId="1"/>
  </si>
  <si>
    <t>クリッパーEV 4シーター</t>
    <phoneticPr fontId="1"/>
  </si>
  <si>
    <t>日産サクラ Sグレード</t>
    <rPh sb="0" eb="2">
      <t>ニッサン</t>
    </rPh>
    <phoneticPr fontId="1"/>
  </si>
  <si>
    <t>日産サクラ Gグレード</t>
    <rPh sb="0" eb="2">
      <t>ニッサン</t>
    </rPh>
    <phoneticPr fontId="1"/>
  </si>
  <si>
    <t>日産サクラ Xグレード</t>
    <rPh sb="0" eb="2">
      <t>ニッサン</t>
    </rPh>
    <phoneticPr fontId="1"/>
  </si>
  <si>
    <t>日産サクラ 90周年記念車</t>
    <rPh sb="0" eb="2">
      <t>ニッサン</t>
    </rPh>
    <rPh sb="8" eb="10">
      <t>シュウネン</t>
    </rPh>
    <rPh sb="10" eb="13">
      <t>キネンシャ</t>
    </rPh>
    <phoneticPr fontId="1"/>
  </si>
  <si>
    <t>SX4257MJ4XFCEV17</t>
    <phoneticPr fontId="1"/>
  </si>
  <si>
    <t>■型式（左側）</t>
    <rPh sb="1" eb="3">
      <t>カタシキ</t>
    </rPh>
    <rPh sb="4" eb="6">
      <t>ヒダリガワ</t>
    </rPh>
    <phoneticPr fontId="1"/>
  </si>
  <si>
    <t>■型式（右側）</t>
    <rPh sb="1" eb="3">
      <t>カタシキ</t>
    </rPh>
    <rPh sb="4" eb="6">
      <t>ミギガワ</t>
    </rPh>
    <phoneticPr fontId="1"/>
  </si>
  <si>
    <t>■基準額</t>
    <rPh sb="1" eb="4">
      <t>キジュンガク</t>
    </rPh>
    <phoneticPr fontId="1"/>
  </si>
  <si>
    <t>■種類</t>
    <rPh sb="1" eb="3">
      <t>シュルイ</t>
    </rPh>
    <phoneticPr fontId="1"/>
  </si>
  <si>
    <t>■区分</t>
    <rPh sb="1" eb="3">
      <t>クブン</t>
    </rPh>
    <phoneticPr fontId="1"/>
  </si>
  <si>
    <t>■事業用・自家用の別</t>
    <rPh sb="1" eb="4">
      <t>ジギョウヨウ</t>
    </rPh>
    <rPh sb="5" eb="8">
      <t>ジカヨウ</t>
    </rPh>
    <rPh sb="9" eb="10">
      <t>ベツ</t>
    </rPh>
    <phoneticPr fontId="1"/>
  </si>
  <si>
    <t>車名</t>
    <rPh sb="0" eb="2">
      <t>シャメイ</t>
    </rPh>
    <phoneticPr fontId="1"/>
  </si>
  <si>
    <t>通称名</t>
    <rPh sb="0" eb="3">
      <t>ツウショウメイ</t>
    </rPh>
    <phoneticPr fontId="1"/>
  </si>
  <si>
    <t>型式（右側）</t>
    <rPh sb="0" eb="2">
      <t>カタシキ</t>
    </rPh>
    <rPh sb="3" eb="5">
      <t>ミギガワ</t>
    </rPh>
    <phoneticPr fontId="1"/>
  </si>
  <si>
    <t>型式（左側）</t>
    <rPh sb="0" eb="2">
      <t>カタシキ</t>
    </rPh>
    <rPh sb="3" eb="5">
      <t>ヒダリガワ</t>
    </rPh>
    <phoneticPr fontId="1"/>
  </si>
  <si>
    <t>バッテリーサイズ等</t>
    <rPh sb="8" eb="9">
      <t>ナド</t>
    </rPh>
    <phoneticPr fontId="1"/>
  </si>
  <si>
    <t>区分</t>
    <rPh sb="0" eb="2">
      <t>クブン</t>
    </rPh>
    <phoneticPr fontId="1"/>
  </si>
  <si>
    <t>合計</t>
    <rPh sb="0" eb="2">
      <t>ゴウケイ</t>
    </rPh>
    <phoneticPr fontId="1"/>
  </si>
  <si>
    <t>B5AWLDCB</t>
    <phoneticPr fontId="1"/>
  </si>
  <si>
    <t>B5AWLDEB</t>
    <phoneticPr fontId="1"/>
  </si>
  <si>
    <t>B6AW</t>
    <phoneticPr fontId="1"/>
  </si>
  <si>
    <t>JJ3AGDY</t>
    <phoneticPr fontId="1"/>
  </si>
  <si>
    <t>JJ3AGEY</t>
    <phoneticPr fontId="1"/>
  </si>
  <si>
    <t>JJ3AGFY</t>
    <phoneticPr fontId="1"/>
  </si>
  <si>
    <t>JJ3AGGY</t>
    <phoneticPr fontId="1"/>
  </si>
  <si>
    <t>S</t>
    <phoneticPr fontId="1"/>
  </si>
  <si>
    <t>M</t>
    <phoneticPr fontId="1"/>
  </si>
  <si>
    <t>NLR48AM</t>
    <phoneticPr fontId="1"/>
  </si>
  <si>
    <t>NPR48AM</t>
    <phoneticPr fontId="1"/>
  </si>
  <si>
    <t>NMR48AM</t>
    <phoneticPr fontId="1"/>
  </si>
  <si>
    <t>NKR48AM</t>
    <phoneticPr fontId="1"/>
  </si>
  <si>
    <t>NPR88AN改</t>
    <rPh sb="7" eb="8">
      <t>カイ</t>
    </rPh>
    <phoneticPr fontId="1"/>
  </si>
  <si>
    <t>トラクタ</t>
    <phoneticPr fontId="1"/>
  </si>
  <si>
    <t>担当者（所属部署・職名・氏名）</t>
    <rPh sb="0" eb="3">
      <t>タントウシャ</t>
    </rPh>
    <phoneticPr fontId="1"/>
  </si>
  <si>
    <r>
      <rPr>
        <sz val="11"/>
        <color theme="1"/>
        <rFont val="ＭＳ Ｐ明朝"/>
        <family val="1"/>
        <charset val="128"/>
      </rPr>
      <t>補助対象車両使用者</t>
    </r>
    <r>
      <rPr>
        <sz val="10"/>
        <color theme="1"/>
        <rFont val="ＭＳ Ｐ明朝"/>
        <family val="1"/>
        <charset val="128"/>
      </rPr>
      <t xml:space="preserve">
(リースの場合は貸渡し先)</t>
    </r>
    <rPh sb="0" eb="9">
      <t>ホジョタイショウシャリョウシヨウシャ</t>
    </rPh>
    <rPh sb="15" eb="17">
      <t>バアイ</t>
    </rPh>
    <rPh sb="18" eb="20">
      <t>カシワタ</t>
    </rPh>
    <rPh sb="21" eb="22">
      <t>サキ</t>
    </rPh>
    <phoneticPr fontId="1"/>
  </si>
  <si>
    <r>
      <t>事業者名又は
個人の場合は
氏名</t>
    </r>
    <r>
      <rPr>
        <vertAlign val="superscript"/>
        <sz val="10"/>
        <color theme="1"/>
        <rFont val="ＭＳ Ｐ明朝"/>
        <family val="1"/>
        <charset val="128"/>
      </rPr>
      <t>注２</t>
    </r>
    <rPh sb="0" eb="4">
      <t>ジギョウシャメイ</t>
    </rPh>
    <rPh sb="4" eb="5">
      <t>マタ</t>
    </rPh>
    <rPh sb="7" eb="9">
      <t>コジン</t>
    </rPh>
    <rPh sb="10" eb="12">
      <t>バアイ</t>
    </rPh>
    <rPh sb="14" eb="16">
      <t>シメイ</t>
    </rPh>
    <rPh sb="16" eb="17">
      <t>チュウ</t>
    </rPh>
    <phoneticPr fontId="1"/>
  </si>
  <si>
    <t>営業所位置(使用本拠の位置・住所)</t>
    <rPh sb="0" eb="5">
      <t>エイギョウショイチ</t>
    </rPh>
    <rPh sb="6" eb="10">
      <t>シヨウホンキョ</t>
    </rPh>
    <rPh sb="11" eb="13">
      <t>イチ</t>
    </rPh>
    <rPh sb="14" eb="16">
      <t>ジュウショ</t>
    </rPh>
    <phoneticPr fontId="1"/>
  </si>
  <si>
    <r>
      <rPr>
        <sz val="11"/>
        <color theme="1"/>
        <rFont val="ＭＳ Ｐ明朝"/>
        <family val="1"/>
        <charset val="128"/>
      </rPr>
      <t>種　類</t>
    </r>
    <r>
      <rPr>
        <vertAlign val="superscript"/>
        <sz val="10"/>
        <color theme="1"/>
        <rFont val="ＭＳ Ｐ明朝"/>
        <family val="1"/>
        <charset val="128"/>
      </rPr>
      <t>注３</t>
    </r>
    <r>
      <rPr>
        <sz val="10"/>
        <color theme="1"/>
        <rFont val="ＭＳ Ｐ明朝"/>
        <family val="1"/>
        <charset val="128"/>
      </rPr>
      <t>＊</t>
    </r>
    <rPh sb="0" eb="1">
      <t>シュ</t>
    </rPh>
    <rPh sb="2" eb="3">
      <t>タグイ</t>
    </rPh>
    <rPh sb="3" eb="4">
      <t>チュウ</t>
    </rPh>
    <phoneticPr fontId="1"/>
  </si>
  <si>
    <r>
      <rPr>
        <sz val="11"/>
        <color theme="1"/>
        <rFont val="ＭＳ Ｐ明朝"/>
        <family val="1"/>
        <charset val="128"/>
      </rPr>
      <t>区分</t>
    </r>
    <r>
      <rPr>
        <vertAlign val="superscript"/>
        <sz val="10"/>
        <color theme="1"/>
        <rFont val="ＭＳ Ｐ明朝"/>
        <family val="1"/>
        <charset val="128"/>
      </rPr>
      <t>注４</t>
    </r>
    <r>
      <rPr>
        <sz val="10"/>
        <color theme="1"/>
        <rFont val="ＭＳ Ｐ明朝"/>
        <family val="1"/>
        <charset val="128"/>
      </rPr>
      <t>＊</t>
    </r>
    <rPh sb="0" eb="2">
      <t>クブン</t>
    </rPh>
    <rPh sb="2" eb="3">
      <t>チュウ</t>
    </rPh>
    <phoneticPr fontId="1"/>
  </si>
  <si>
    <t>登録番号</t>
    <rPh sb="0" eb="4">
      <t>トウロクバンゴウ</t>
    </rPh>
    <phoneticPr fontId="1"/>
  </si>
  <si>
    <t>車台番号</t>
    <rPh sb="0" eb="4">
      <t>シャダイバンゴウ</t>
    </rPh>
    <phoneticPr fontId="1"/>
  </si>
  <si>
    <r>
      <t>車名</t>
    </r>
    <r>
      <rPr>
        <vertAlign val="superscript"/>
        <sz val="11"/>
        <color theme="1"/>
        <rFont val="ＭＳ Ｐ明朝"/>
        <family val="1"/>
        <charset val="128"/>
      </rPr>
      <t>注５</t>
    </r>
    <rPh sb="0" eb="2">
      <t>シャメイ</t>
    </rPh>
    <rPh sb="2" eb="3">
      <t>チュウ</t>
    </rPh>
    <phoneticPr fontId="1"/>
  </si>
  <si>
    <r>
      <t>通称名</t>
    </r>
    <r>
      <rPr>
        <vertAlign val="superscript"/>
        <sz val="11"/>
        <color theme="1"/>
        <rFont val="ＭＳ Ｐ明朝"/>
        <family val="1"/>
        <charset val="128"/>
      </rPr>
      <t>注５</t>
    </r>
    <rPh sb="0" eb="3">
      <t>ツウショウメイ</t>
    </rPh>
    <rPh sb="3" eb="4">
      <t>チュウ</t>
    </rPh>
    <phoneticPr fontId="1"/>
  </si>
  <si>
    <r>
      <rPr>
        <sz val="11"/>
        <color theme="1"/>
        <rFont val="ＭＳ Ｐ明朝"/>
        <family val="1"/>
        <charset val="128"/>
      </rPr>
      <t>型式</t>
    </r>
    <r>
      <rPr>
        <vertAlign val="superscript"/>
        <sz val="11"/>
        <color theme="1"/>
        <rFont val="ＭＳ Ｐ明朝"/>
        <family val="1"/>
        <charset val="128"/>
      </rPr>
      <t>注５</t>
    </r>
    <rPh sb="0" eb="2">
      <t>カタシキ</t>
    </rPh>
    <rPh sb="2" eb="3">
      <t>チュウ</t>
    </rPh>
    <phoneticPr fontId="1"/>
  </si>
  <si>
    <r>
      <t>バッテリーサイズ等</t>
    </r>
    <r>
      <rPr>
        <vertAlign val="superscript"/>
        <sz val="9"/>
        <color theme="1"/>
        <rFont val="ＭＳ Ｐ明朝"/>
        <family val="1"/>
        <charset val="128"/>
      </rPr>
      <t>注１０</t>
    </r>
    <rPh sb="8" eb="9">
      <t>ナド</t>
    </rPh>
    <rPh sb="9" eb="10">
      <t>チュウ</t>
    </rPh>
    <phoneticPr fontId="1"/>
  </si>
  <si>
    <t>抵当権の有無＊</t>
    <rPh sb="0" eb="3">
      <t>テイトウケン</t>
    </rPh>
    <rPh sb="4" eb="6">
      <t>ウム</t>
    </rPh>
    <phoneticPr fontId="1"/>
  </si>
  <si>
    <t>有</t>
    <rPh sb="0" eb="1">
      <t>ア</t>
    </rPh>
    <phoneticPr fontId="1"/>
  </si>
  <si>
    <r>
      <t>補助事業完了日</t>
    </r>
    <r>
      <rPr>
        <vertAlign val="superscript"/>
        <sz val="11"/>
        <color theme="1"/>
        <rFont val="ＭＳ Ｐ明朝"/>
        <family val="1"/>
        <charset val="128"/>
      </rPr>
      <t>注６</t>
    </r>
    <rPh sb="0" eb="4">
      <t>ホジョジギョウ</t>
    </rPh>
    <rPh sb="4" eb="7">
      <t>カンリョウビ</t>
    </rPh>
    <rPh sb="7" eb="8">
      <t>チュウ</t>
    </rPh>
    <phoneticPr fontId="1"/>
  </si>
  <si>
    <t>補助金交付申請額(１台分)</t>
    <rPh sb="0" eb="8">
      <t>ホジョキンコウフシンセイガク</t>
    </rPh>
    <rPh sb="10" eb="11">
      <t>ダイ</t>
    </rPh>
    <rPh sb="11" eb="12">
      <t>ブン</t>
    </rPh>
    <phoneticPr fontId="1"/>
  </si>
  <si>
    <r>
      <t>(１)補助対象経費（補助対象車両価格）</t>
    </r>
    <r>
      <rPr>
        <vertAlign val="superscript"/>
        <sz val="11"/>
        <color theme="1"/>
        <rFont val="ＭＳ Ｐ明朝"/>
        <family val="1"/>
        <charset val="128"/>
      </rPr>
      <t>注７</t>
    </r>
    <rPh sb="3" eb="5">
      <t>ホジョ</t>
    </rPh>
    <rPh sb="5" eb="7">
      <t>タイショウ</t>
    </rPh>
    <rPh sb="7" eb="9">
      <t>ケイヒ</t>
    </rPh>
    <rPh sb="10" eb="12">
      <t>ホジョ</t>
    </rPh>
    <rPh sb="12" eb="14">
      <t>タイショウ</t>
    </rPh>
    <rPh sb="14" eb="16">
      <t>シャリョウ</t>
    </rPh>
    <rPh sb="16" eb="18">
      <t>カカク</t>
    </rPh>
    <rPh sb="19" eb="20">
      <t>チュウ</t>
    </rPh>
    <phoneticPr fontId="1"/>
  </si>
  <si>
    <t>（２）寄付金その他の収入</t>
    <phoneticPr fontId="1"/>
  </si>
  <si>
    <t>（３）補助対象経費支出額（（１）―（２））</t>
    <phoneticPr fontId="1"/>
  </si>
  <si>
    <r>
      <t>（４）基準額</t>
    </r>
    <r>
      <rPr>
        <vertAlign val="superscript"/>
        <sz val="11"/>
        <color theme="1"/>
        <rFont val="ＭＳ Ｐ明朝"/>
        <family val="1"/>
        <charset val="128"/>
      </rPr>
      <t>注８</t>
    </r>
    <phoneticPr fontId="1"/>
  </si>
  <si>
    <r>
      <t>（５）補助金交付申請額の算定　</t>
    </r>
    <r>
      <rPr>
        <sz val="9"/>
        <color theme="1"/>
        <rFont val="ＭＳ Ｐ明朝"/>
        <family val="1"/>
        <charset val="128"/>
      </rPr>
      <t>（３）と（４）を比較して少ない方の額</t>
    </r>
    <phoneticPr fontId="1"/>
  </si>
  <si>
    <r>
      <t xml:space="preserve">（６）補助金交付申請額
</t>
    </r>
    <r>
      <rPr>
        <sz val="8"/>
        <color theme="1"/>
        <rFont val="ＭＳ Ｐ明朝"/>
        <family val="1"/>
        <charset val="128"/>
      </rPr>
      <t>（（５）で算定した額に１，０００円未満の端数が生じた場合には、これを切り捨てるものとする）</t>
    </r>
    <phoneticPr fontId="1"/>
  </si>
  <si>
    <t>官公庁、地方公共団体、大学、研究機関等は、その名称を記入する</t>
    <phoneticPr fontId="1"/>
  </si>
  <si>
    <t>ＢＥＶ：電気自動車、ＰＨＥＶ：プラグインハイブリッド自動車、ＦＣＶ：燃料電池自動車</t>
    <phoneticPr fontId="1"/>
  </si>
  <si>
    <t>補助対象車両の区分における大型、中型、小型とは、</t>
    <phoneticPr fontId="1"/>
  </si>
  <si>
    <t>大型車　車両総重量（GVW）１２ｔ超</t>
    <phoneticPr fontId="1"/>
  </si>
  <si>
    <t>中型車　車両総重量（GVW）７．５t超１２ｔ以下</t>
    <phoneticPr fontId="1"/>
  </si>
  <si>
    <t>小型車　車両総重量（GVW）２．５t超７．５ｔ以下</t>
    <phoneticPr fontId="1"/>
  </si>
  <si>
    <t>補助対象車両の登録日</t>
    <phoneticPr fontId="1"/>
  </si>
  <si>
    <t>補助対象経費は車両代の諸経費、消費税は含まない</t>
    <phoneticPr fontId="1"/>
  </si>
  <si>
    <t>基準額：「事前登録された補助対象車両情報」に記載された基準額</t>
    <phoneticPr fontId="1"/>
  </si>
  <si>
    <t>本書式の記入で誤記入があった場合は、様式第１１の捨印にて修正する。（金額以外）</t>
    <phoneticPr fontId="1"/>
  </si>
  <si>
    <t>様式第１３（第１３条関係）</t>
    <rPh sb="0" eb="2">
      <t>ヨウシキ</t>
    </rPh>
    <rPh sb="2" eb="3">
      <t>ダイ</t>
    </rPh>
    <rPh sb="6" eb="7">
      <t>ダイ</t>
    </rPh>
    <rPh sb="9" eb="10">
      <t>ジョウ</t>
    </rPh>
    <rPh sb="10" eb="12">
      <t>カンケイ</t>
    </rPh>
    <phoneticPr fontId="1"/>
  </si>
  <si>
    <t>(貸渡し先(リースの場合)</t>
    <rPh sb="1" eb="3">
      <t>カシワタ</t>
    </rPh>
    <rPh sb="4" eb="5">
      <t>サキ</t>
    </rPh>
    <rPh sb="10" eb="12">
      <t>バアイ</t>
    </rPh>
    <phoneticPr fontId="1"/>
  </si>
  <si>
    <t>　※様式第１１に識別番号記載がある電子申請の場合は押印省略可</t>
    <rPh sb="2" eb="5">
      <t>ヨウシキダイ</t>
    </rPh>
    <rPh sb="8" eb="12">
      <t>シキベツバンゴウ</t>
    </rPh>
    <rPh sb="12" eb="14">
      <t>キサイ</t>
    </rPh>
    <rPh sb="17" eb="21">
      <t>デンシシンセイ</t>
    </rPh>
    <rPh sb="22" eb="24">
      <t>バアイ</t>
    </rPh>
    <rPh sb="25" eb="29">
      <t>オウインショウリャク</t>
    </rPh>
    <rPh sb="29" eb="30">
      <t>カ</t>
    </rPh>
    <phoneticPr fontId="1"/>
  </si>
  <si>
    <t>精算払請求書</t>
    <rPh sb="0" eb="2">
      <t>セイサン</t>
    </rPh>
    <rPh sb="2" eb="3">
      <t>バライ</t>
    </rPh>
    <rPh sb="3" eb="6">
      <t>セイキュウショ</t>
    </rPh>
    <phoneticPr fontId="1"/>
  </si>
  <si>
    <t>請求金額</t>
    <rPh sb="0" eb="3">
      <t>セイキュウキンガク</t>
    </rPh>
    <phoneticPr fontId="1"/>
  </si>
  <si>
    <t>(導入車両)　金</t>
    <phoneticPr fontId="1"/>
  </si>
  <si>
    <t>(充電設備)　金</t>
    <rPh sb="1" eb="5">
      <t>ジュウデンセツビ</t>
    </rPh>
    <rPh sb="7" eb="8">
      <t>キン</t>
    </rPh>
    <phoneticPr fontId="1"/>
  </si>
  <si>
    <t>請求額合計　金</t>
    <rPh sb="0" eb="2">
      <t>セイキュウ</t>
    </rPh>
    <rPh sb="2" eb="3">
      <t>ガク</t>
    </rPh>
    <rPh sb="3" eb="5">
      <t>ゴウケイ</t>
    </rPh>
    <rPh sb="6" eb="7">
      <t>キン</t>
    </rPh>
    <phoneticPr fontId="1"/>
  </si>
  <si>
    <t>金融機関名</t>
    <rPh sb="0" eb="5">
      <t>キンユウキカンメイ</t>
    </rPh>
    <phoneticPr fontId="1"/>
  </si>
  <si>
    <t>支店名</t>
    <rPh sb="0" eb="3">
      <t>シテンメイ</t>
    </rPh>
    <phoneticPr fontId="1"/>
  </si>
  <si>
    <t>銀行コード</t>
    <rPh sb="0" eb="2">
      <t>ギンコウ</t>
    </rPh>
    <phoneticPr fontId="1"/>
  </si>
  <si>
    <t>支店コード</t>
    <rPh sb="0" eb="2">
      <t>シテン</t>
    </rPh>
    <phoneticPr fontId="1"/>
  </si>
  <si>
    <t>預金の種別</t>
    <rPh sb="0" eb="2">
      <t>ヨキン</t>
    </rPh>
    <rPh sb="3" eb="5">
      <t>シュベツ</t>
    </rPh>
    <phoneticPr fontId="1"/>
  </si>
  <si>
    <t>口座番号</t>
    <rPh sb="0" eb="4">
      <t>コウザバンゴウ</t>
    </rPh>
    <phoneticPr fontId="1"/>
  </si>
  <si>
    <t>(フリガナ)</t>
    <phoneticPr fontId="1"/>
  </si>
  <si>
    <t>口座名義</t>
    <rPh sb="0" eb="4">
      <t>コウザメイギ</t>
    </rPh>
    <phoneticPr fontId="1"/>
  </si>
  <si>
    <t>交付規程第３条第３項の規定に基づき共同で交付申請した場合は、代表事業者が請求すること</t>
    <phoneticPr fontId="1"/>
  </si>
  <si>
    <t>本様式で記載に誤り等が有った場合は、様式第１１で使用した押印と同じ印で修正する（金額以外）</t>
    <phoneticPr fontId="1"/>
  </si>
  <si>
    <t>補助金執行団体記入欄</t>
    <rPh sb="0" eb="7">
      <t>ホジョキンシッコウダンタイ</t>
    </rPh>
    <rPh sb="7" eb="10">
      <t>キニュウラン</t>
    </rPh>
    <phoneticPr fontId="1"/>
  </si>
  <si>
    <t>交付額
確定通知番号</t>
    <rPh sb="0" eb="3">
      <t>コウフガク</t>
    </rPh>
    <rPh sb="4" eb="10">
      <t>カクテイツウチバンゴウ</t>
    </rPh>
    <phoneticPr fontId="1"/>
  </si>
  <si>
    <t>環補電ホ第　　　　　　　　号</t>
    <rPh sb="0" eb="1">
      <t>カン</t>
    </rPh>
    <rPh sb="1" eb="2">
      <t>ホ</t>
    </rPh>
    <rPh sb="2" eb="3">
      <t>デン</t>
    </rPh>
    <rPh sb="4" eb="5">
      <t>ダイ</t>
    </rPh>
    <rPh sb="13" eb="14">
      <t>ゴウ</t>
    </rPh>
    <phoneticPr fontId="1"/>
  </si>
  <si>
    <t>確定通知日</t>
    <rPh sb="0" eb="5">
      <t>カクテイツウチビ</t>
    </rPh>
    <phoneticPr fontId="1"/>
  </si>
  <si>
    <t>トラックを報告する場合</t>
    <rPh sb="5" eb="7">
      <t>ホウコク</t>
    </rPh>
    <rPh sb="9" eb="11">
      <t>バアイ</t>
    </rPh>
    <phoneticPr fontId="1"/>
  </si>
  <si>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40"/>
  </si>
  <si>
    <t>申請者
氏名又は名称</t>
    <rPh sb="0" eb="3">
      <t>シンセイシャ</t>
    </rPh>
    <rPh sb="4" eb="6">
      <t>シメイ</t>
    </rPh>
    <rPh sb="6" eb="7">
      <t>マタ</t>
    </rPh>
    <rPh sb="8" eb="10">
      <t>メイショウ</t>
    </rPh>
    <phoneticPr fontId="40"/>
  </si>
  <si>
    <t>車名</t>
    <rPh sb="0" eb="1">
      <t>クルマ</t>
    </rPh>
    <rPh sb="1" eb="2">
      <t>メイ</t>
    </rPh>
    <phoneticPr fontId="40"/>
  </si>
  <si>
    <t>：</t>
    <phoneticPr fontId="40"/>
  </si>
  <si>
    <t>型式</t>
    <rPh sb="0" eb="1">
      <t>カタ</t>
    </rPh>
    <rPh sb="1" eb="2">
      <t>シキ</t>
    </rPh>
    <phoneticPr fontId="40"/>
  </si>
  <si>
    <t>登録番号</t>
    <rPh sb="0" eb="2">
      <t>トウロク</t>
    </rPh>
    <rPh sb="2" eb="4">
      <t>バンゴウ</t>
    </rPh>
    <phoneticPr fontId="40"/>
  </si>
  <si>
    <t>貸与先</t>
    <rPh sb="0" eb="1">
      <t>カシ</t>
    </rPh>
    <rPh sb="1" eb="2">
      <t>クミ</t>
    </rPh>
    <rPh sb="2" eb="3">
      <t>サキ</t>
    </rPh>
    <phoneticPr fontId="40"/>
  </si>
  <si>
    <t>貸与月数</t>
    <rPh sb="0" eb="1">
      <t>カシ</t>
    </rPh>
    <rPh sb="1" eb="2">
      <t>クミ</t>
    </rPh>
    <rPh sb="2" eb="3">
      <t>ツキ</t>
    </rPh>
    <rPh sb="3" eb="4">
      <t>カズ</t>
    </rPh>
    <phoneticPr fontId="40"/>
  </si>
  <si>
    <t>ヶ月</t>
    <rPh sb="1" eb="2">
      <t>ゲツ</t>
    </rPh>
    <phoneticPr fontId="40"/>
  </si>
  <si>
    <t>単位：円、消費税抜き</t>
    <rPh sb="0" eb="2">
      <t>タンイ</t>
    </rPh>
    <rPh sb="3" eb="4">
      <t>エン</t>
    </rPh>
    <rPh sb="5" eb="8">
      <t>ショウヒゼイ</t>
    </rPh>
    <rPh sb="8" eb="9">
      <t>ヌ</t>
    </rPh>
    <phoneticPr fontId="40"/>
  </si>
  <si>
    <t>項目</t>
    <rPh sb="0" eb="2">
      <t>コウモク</t>
    </rPh>
    <phoneticPr fontId="40"/>
  </si>
  <si>
    <t>通常料金</t>
    <rPh sb="0" eb="2">
      <t>ツウジョウ</t>
    </rPh>
    <rPh sb="2" eb="4">
      <t>リョウキン</t>
    </rPh>
    <phoneticPr fontId="40"/>
  </si>
  <si>
    <t>補助金適用料金</t>
    <rPh sb="0" eb="3">
      <t>ホジョキン</t>
    </rPh>
    <rPh sb="3" eb="5">
      <t>テキヨウ</t>
    </rPh>
    <rPh sb="5" eb="7">
      <t>リョウキン</t>
    </rPh>
    <phoneticPr fontId="40"/>
  </si>
  <si>
    <t>備　　　考</t>
    <phoneticPr fontId="40"/>
  </si>
  <si>
    <t>車両価格</t>
    <rPh sb="0" eb="2">
      <t>シャリョウ</t>
    </rPh>
    <rPh sb="2" eb="4">
      <t>カカク</t>
    </rPh>
    <phoneticPr fontId="40"/>
  </si>
  <si>
    <t>補助金</t>
    <rPh sb="0" eb="3">
      <t>ホジョキン</t>
    </rPh>
    <phoneticPr fontId="40"/>
  </si>
  <si>
    <t>▲</t>
    <phoneticPr fontId="40"/>
  </si>
  <si>
    <t>小計(①)</t>
    <rPh sb="0" eb="2">
      <t>ショウケイ</t>
    </rPh>
    <phoneticPr fontId="40"/>
  </si>
  <si>
    <t>諸税等</t>
    <rPh sb="0" eb="1">
      <t>ショ</t>
    </rPh>
    <rPh sb="1" eb="2">
      <t>ゼイ</t>
    </rPh>
    <rPh sb="2" eb="3">
      <t>トウ</t>
    </rPh>
    <phoneticPr fontId="40"/>
  </si>
  <si>
    <t>金利等</t>
    <rPh sb="0" eb="2">
      <t>キンリ</t>
    </rPh>
    <rPh sb="2" eb="3">
      <t>ナド</t>
    </rPh>
    <phoneticPr fontId="40"/>
  </si>
  <si>
    <t>小計(②)</t>
    <rPh sb="0" eb="2">
      <t>ショウケイ</t>
    </rPh>
    <phoneticPr fontId="40"/>
  </si>
  <si>
    <t>残存価格(③)</t>
    <rPh sb="0" eb="2">
      <t>ザンソン</t>
    </rPh>
    <rPh sb="2" eb="4">
      <t>カカク</t>
    </rPh>
    <phoneticPr fontId="40"/>
  </si>
  <si>
    <t>合計(①+②-③)</t>
    <rPh sb="0" eb="2">
      <t>ゴウケイ</t>
    </rPh>
    <phoneticPr fontId="40"/>
  </si>
  <si>
    <t>差</t>
    <rPh sb="0" eb="1">
      <t>サ</t>
    </rPh>
    <phoneticPr fontId="1"/>
  </si>
  <si>
    <t>リース料月額</t>
    <rPh sb="3" eb="4">
      <t>リョウ</t>
    </rPh>
    <rPh sb="4" eb="6">
      <t>ゲツガク</t>
    </rPh>
    <phoneticPr fontId="40"/>
  </si>
  <si>
    <t>リース料合計→</t>
    <rPh sb="3" eb="4">
      <t>リョウ</t>
    </rPh>
    <rPh sb="4" eb="6">
      <t>ゴウケイ</t>
    </rPh>
    <phoneticPr fontId="40"/>
  </si>
  <si>
    <t>←合計（①＋②-③）と同じであること</t>
    <rPh sb="1" eb="3">
      <t>ゴウケイ</t>
    </rPh>
    <rPh sb="11" eb="12">
      <t>オナ</t>
    </rPh>
    <phoneticPr fontId="40"/>
  </si>
  <si>
    <t>（貸与月数ｘリース料月額）</t>
    <rPh sb="1" eb="3">
      <t>タイヨ</t>
    </rPh>
    <rPh sb="3" eb="5">
      <t>ゲッスウ</t>
    </rPh>
    <rPh sb="9" eb="10">
      <t>リョウ</t>
    </rPh>
    <rPh sb="10" eb="12">
      <t>ゲツガク</t>
    </rPh>
    <phoneticPr fontId="40"/>
  </si>
  <si>
    <t>回</t>
    <rPh sb="0" eb="1">
      <t>カイ</t>
    </rPh>
    <phoneticPr fontId="40"/>
  </si>
  <si>
    <t>前払い金等</t>
    <rPh sb="0" eb="2">
      <t>マエバラ</t>
    </rPh>
    <rPh sb="3" eb="4">
      <t>キン</t>
    </rPh>
    <rPh sb="4" eb="5">
      <t>トウ</t>
    </rPh>
    <phoneticPr fontId="40"/>
  </si>
  <si>
    <t>頭金として</t>
    <rPh sb="0" eb="2">
      <t>アタマキン</t>
    </rPh>
    <phoneticPr fontId="40"/>
  </si>
  <si>
    <t>リース料合計＋前払い金</t>
    <rPh sb="3" eb="4">
      <t>リョウ</t>
    </rPh>
    <rPh sb="4" eb="6">
      <t>ゴウケイ</t>
    </rPh>
    <rPh sb="7" eb="9">
      <t>マエバラ</t>
    </rPh>
    <rPh sb="10" eb="11">
      <t>キン</t>
    </rPh>
    <phoneticPr fontId="40"/>
  </si>
  <si>
    <t>（貸与月数ｘリース料月額）＋前払い金</t>
    <rPh sb="1" eb="3">
      <t>タイヨ</t>
    </rPh>
    <rPh sb="3" eb="5">
      <t>ゲッスウ</t>
    </rPh>
    <rPh sb="9" eb="10">
      <t>リョウ</t>
    </rPh>
    <rPh sb="10" eb="12">
      <t>ゲツガク</t>
    </rPh>
    <rPh sb="14" eb="16">
      <t>マエバラ</t>
    </rPh>
    <rPh sb="17" eb="18">
      <t>キン</t>
    </rPh>
    <phoneticPr fontId="40"/>
  </si>
  <si>
    <t>様式第１１の１（第１１条関係）</t>
    <rPh sb="0" eb="2">
      <t>ヨウシキ</t>
    </rPh>
    <rPh sb="2" eb="3">
      <t>ダイ</t>
    </rPh>
    <rPh sb="8" eb="9">
      <t>ダイ</t>
    </rPh>
    <rPh sb="11" eb="12">
      <t>ジョウ</t>
    </rPh>
    <rPh sb="12" eb="14">
      <t>カンケイ</t>
    </rPh>
    <phoneticPr fontId="1"/>
  </si>
  <si>
    <r>
      <t>補助事業者</t>
    </r>
    <r>
      <rPr>
        <vertAlign val="superscript"/>
        <sz val="10.5"/>
        <color theme="1"/>
        <rFont val="ＭＳ Ｐ明朝"/>
        <family val="1"/>
        <charset val="128"/>
      </rPr>
      <t>注１</t>
    </r>
    <rPh sb="0" eb="2">
      <t>ホジョ</t>
    </rPh>
    <rPh sb="2" eb="4">
      <t>ジギョウ</t>
    </rPh>
    <rPh sb="4" eb="5">
      <t>シャ</t>
    </rPh>
    <rPh sb="5" eb="6">
      <t>チュウ</t>
    </rPh>
    <phoneticPr fontId="1"/>
  </si>
  <si>
    <t>住　所</t>
    <phoneticPr fontId="1"/>
  </si>
  <si>
    <t>令和６年度補正予算脱炭素成長型経済構造移行推進対策費補助金</t>
    <phoneticPr fontId="1"/>
  </si>
  <si>
    <t>（商用車等の電動化促進事業（トラック））完了実績報告書</t>
    <phoneticPr fontId="1"/>
  </si>
  <si>
    <t>（トラックを報告する場合）</t>
    <phoneticPr fontId="1"/>
  </si>
  <si>
    <t>補助金の交付決定額及び交付決定年月日</t>
    <phoneticPr fontId="1"/>
  </si>
  <si>
    <t>導　入　車　両</t>
    <rPh sb="0" eb="1">
      <t>シルベ</t>
    </rPh>
    <rPh sb="2" eb="3">
      <t>イ</t>
    </rPh>
    <rPh sb="4" eb="5">
      <t>クルマ</t>
    </rPh>
    <rPh sb="6" eb="7">
      <t>リョウ</t>
    </rPh>
    <phoneticPr fontId="1"/>
  </si>
  <si>
    <t>金</t>
    <rPh sb="0" eb="1">
      <t>キン</t>
    </rPh>
    <phoneticPr fontId="1"/>
  </si>
  <si>
    <t>円</t>
    <rPh sb="0" eb="1">
      <t>エン</t>
    </rPh>
    <phoneticPr fontId="1"/>
  </si>
  <si>
    <t>補助事業の実施状況及び補助金の経費収支実績</t>
    <phoneticPr fontId="1"/>
  </si>
  <si>
    <t>様式第１１（その４の１）及び（その５）に記載のとおり</t>
    <phoneticPr fontId="1"/>
  </si>
  <si>
    <r>
      <t>補助事業の実施期間</t>
    </r>
    <r>
      <rPr>
        <vertAlign val="superscript"/>
        <sz val="10.5"/>
        <color theme="1"/>
        <rFont val="ＭＳ Ｐ明朝"/>
        <family val="1"/>
        <charset val="128"/>
      </rPr>
      <t>注3</t>
    </r>
    <phoneticPr fontId="1"/>
  </si>
  <si>
    <t>添付資料</t>
    <rPh sb="0" eb="2">
      <t>テンプ</t>
    </rPh>
    <rPh sb="2" eb="4">
      <t>シリョウ</t>
    </rPh>
    <phoneticPr fontId="1"/>
  </si>
  <si>
    <t>補助事業の実施報告書　様式第１１（その４の１）及び（その５）</t>
    <phoneticPr fontId="1"/>
  </si>
  <si>
    <t>注１</t>
    <phoneticPr fontId="1"/>
  </si>
  <si>
    <t>注2</t>
    <phoneticPr fontId="1"/>
  </si>
  <si>
    <t>注3</t>
    <phoneticPr fontId="1"/>
  </si>
  <si>
    <t>　交付規程第３条第３項の規定に基づき共同で交付申請した場合は、代表事業者が報告すること</t>
    <phoneticPr fontId="1"/>
  </si>
  <si>
    <t>　申請番号とは様式第３の交付決定通知書に付した申請番号</t>
    <phoneticPr fontId="1"/>
  </si>
  <si>
    <t>　交付決定日～完了実績報告書の提出日</t>
    <phoneticPr fontId="1"/>
  </si>
  <si>
    <t>様式第１１(その４の１)</t>
    <rPh sb="0" eb="2">
      <t>ヨウシキ</t>
    </rPh>
    <rPh sb="2" eb="3">
      <t>ダイ</t>
    </rPh>
    <phoneticPr fontId="1"/>
  </si>
  <si>
    <r>
      <t>令和６年度補正予算 商用車等の電動化促進事業（トラック）実施報告書（車両）　（車台番号ごとに提出）</t>
    </r>
    <r>
      <rPr>
        <vertAlign val="superscript"/>
        <sz val="11"/>
        <color theme="1"/>
        <rFont val="ＭＳ Ｐ明朝"/>
        <family val="1"/>
        <charset val="128"/>
      </rPr>
      <t>注１</t>
    </r>
    <rPh sb="0" eb="2">
      <t>レイワ</t>
    </rPh>
    <rPh sb="3" eb="5">
      <t>ネンド</t>
    </rPh>
    <rPh sb="5" eb="7">
      <t>ホセイ</t>
    </rPh>
    <rPh sb="7" eb="9">
      <t>ヨサン</t>
    </rPh>
    <rPh sb="10" eb="13">
      <t>ショウヨウシャ</t>
    </rPh>
    <rPh sb="13" eb="14">
      <t>トウ</t>
    </rPh>
    <rPh sb="15" eb="17">
      <t>デンドウ</t>
    </rPh>
    <rPh sb="17" eb="18">
      <t>カ</t>
    </rPh>
    <rPh sb="18" eb="20">
      <t>ソクシン</t>
    </rPh>
    <rPh sb="20" eb="22">
      <t>ジギョウ</t>
    </rPh>
    <rPh sb="28" eb="30">
      <t>ジッシ</t>
    </rPh>
    <rPh sb="30" eb="33">
      <t>ホウコクショ</t>
    </rPh>
    <rPh sb="34" eb="36">
      <t>シャリョウ</t>
    </rPh>
    <rPh sb="39" eb="43">
      <t>シャダイバンゴウ</t>
    </rPh>
    <rPh sb="46" eb="48">
      <t>テイシュツ</t>
    </rPh>
    <rPh sb="49" eb="50">
      <t>チュウ</t>
    </rPh>
    <phoneticPr fontId="1"/>
  </si>
  <si>
    <t>車台番号ごとに本様式（様式第１１（その４の１））を複数枚記載して添付する</t>
    <phoneticPr fontId="1"/>
  </si>
  <si>
    <t>無し</t>
    <rPh sb="0" eb="1">
      <t>ナ</t>
    </rPh>
    <phoneticPr fontId="1"/>
  </si>
  <si>
    <t>有り</t>
    <rPh sb="0" eb="1">
      <t>ア</t>
    </rPh>
    <phoneticPr fontId="1"/>
  </si>
  <si>
    <t>様式第１１(その５)</t>
    <rPh sb="0" eb="2">
      <t>ヨウシキ</t>
    </rPh>
    <rPh sb="2" eb="3">
      <t>ダイ</t>
    </rPh>
    <phoneticPr fontId="1"/>
  </si>
  <si>
    <t>商用車等の電動化促進事業(トラック)　完了実績報告書（実績）</t>
    <rPh sb="0" eb="3">
      <t>ショウヨウシャ</t>
    </rPh>
    <rPh sb="3" eb="4">
      <t>ナド</t>
    </rPh>
    <rPh sb="5" eb="12">
      <t>デンドウカソクシンジギョウ</t>
    </rPh>
    <rPh sb="19" eb="26">
      <t>カンリョウジッセキホウコクショ</t>
    </rPh>
    <rPh sb="27" eb="29">
      <t>ジッセキ</t>
    </rPh>
    <phoneticPr fontId="1"/>
  </si>
  <si>
    <r>
      <t>変更</t>
    </r>
    <r>
      <rPr>
        <vertAlign val="superscript"/>
        <sz val="12"/>
        <color theme="1"/>
        <rFont val="ＭＳ Ｐ明朝"/>
        <family val="1"/>
        <charset val="128"/>
      </rPr>
      <t>注１</t>
    </r>
    <rPh sb="0" eb="2">
      <t>ヘンコウ</t>
    </rPh>
    <rPh sb="2" eb="3">
      <t>チュウ</t>
    </rPh>
    <phoneticPr fontId="1"/>
  </si>
  <si>
    <t>令和６年度補正予算脱炭素成長型経済構造移行推進対策費補助金（商用車等の電動化促進事業（トラック））</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rPh sb="30" eb="33">
      <t>ショウヨウシャ</t>
    </rPh>
    <rPh sb="33" eb="34">
      <t>トウ</t>
    </rPh>
    <rPh sb="35" eb="37">
      <t>デンドウ</t>
    </rPh>
    <rPh sb="37" eb="38">
      <t>カ</t>
    </rPh>
    <rPh sb="38" eb="40">
      <t>ソクシン</t>
    </rPh>
    <rPh sb="40" eb="42">
      <t>ジギョウ</t>
    </rPh>
    <phoneticPr fontId="1"/>
  </si>
  <si>
    <r>
      <t>補助事業者</t>
    </r>
    <r>
      <rPr>
        <vertAlign val="superscript"/>
        <sz val="11"/>
        <color theme="1"/>
        <rFont val="ＭＳ 明朝"/>
        <family val="1"/>
        <charset val="128"/>
      </rPr>
      <t>注１</t>
    </r>
    <rPh sb="0" eb="2">
      <t>ホジョ</t>
    </rPh>
    <rPh sb="2" eb="4">
      <t>ジギョウ</t>
    </rPh>
    <rPh sb="4" eb="5">
      <t>シャ</t>
    </rPh>
    <rPh sb="5" eb="6">
      <t>チュウ</t>
    </rPh>
    <phoneticPr fontId="1"/>
  </si>
  <si>
    <t>　交付額確定通知を受けた令和６年度補正予算脱炭素成長型経済構造移行推進対策費補助金（商用車等の電動化促進事業（トラック））の精算払を受けたいので、令和６年度（補正予算）脱炭素成長型経済構造移行推進対策費補助金（商用車等の電動化促進事業（トラック））交付規程第１３条第２項の規定に基づき下記のとおり請求します。</t>
    <phoneticPr fontId="1"/>
  </si>
  <si>
    <t>交付決定額の内、今回申請額</t>
    <rPh sb="0" eb="2">
      <t>コウフ</t>
    </rPh>
    <rPh sb="2" eb="4">
      <t>ケッテイ</t>
    </rPh>
    <rPh sb="4" eb="5">
      <t>ガク</t>
    </rPh>
    <rPh sb="6" eb="7">
      <t>ウチ</t>
    </rPh>
    <rPh sb="8" eb="10">
      <t>コンカイ</t>
    </rPh>
    <rPh sb="10" eb="12">
      <t>シンセイ</t>
    </rPh>
    <rPh sb="12" eb="13">
      <t>ガク</t>
    </rPh>
    <phoneticPr fontId="1"/>
  </si>
  <si>
    <t>交付決定番号</t>
    <rPh sb="0" eb="2">
      <t>コウフ</t>
    </rPh>
    <rPh sb="2" eb="4">
      <t>ケッテイ</t>
    </rPh>
    <rPh sb="4" eb="6">
      <t>バンゴウ</t>
    </rPh>
    <phoneticPr fontId="1"/>
  </si>
  <si>
    <t>交付決定日</t>
    <phoneticPr fontId="1"/>
  </si>
  <si>
    <t>申請番号</t>
    <rPh sb="0" eb="2">
      <t>シンセイ</t>
    </rPh>
    <rPh sb="2" eb="4">
      <t>バンゴウ</t>
    </rPh>
    <phoneticPr fontId="1"/>
  </si>
  <si>
    <t>交付対象台数</t>
    <rPh sb="0" eb="6">
      <t>コウフタイショウダイスウ</t>
    </rPh>
    <phoneticPr fontId="1"/>
  </si>
  <si>
    <t>事業者名又は個人の場合は氏名
注2</t>
    <rPh sb="0" eb="4">
      <t>ジギョウシャメイ</t>
    </rPh>
    <rPh sb="4" eb="5">
      <t>マタ</t>
    </rPh>
    <rPh sb="6" eb="8">
      <t>コジン</t>
    </rPh>
    <rPh sb="9" eb="11">
      <t>バアイ</t>
    </rPh>
    <rPh sb="12" eb="14">
      <t>シメイ</t>
    </rPh>
    <rPh sb="15" eb="16">
      <t>チュウ</t>
    </rPh>
    <phoneticPr fontId="1"/>
  </si>
  <si>
    <r>
      <t>種類</t>
    </r>
    <r>
      <rPr>
        <vertAlign val="superscript"/>
        <sz val="10"/>
        <color theme="1"/>
        <rFont val="ＭＳ Ｐ明朝"/>
        <family val="1"/>
        <charset val="128"/>
      </rPr>
      <t>注3</t>
    </r>
    <rPh sb="0" eb="2">
      <t>シュルイ</t>
    </rPh>
    <rPh sb="2" eb="3">
      <t>チュウ</t>
    </rPh>
    <phoneticPr fontId="1"/>
  </si>
  <si>
    <r>
      <rPr>
        <sz val="10"/>
        <color theme="1"/>
        <rFont val="ＭＳ Ｐ明朝"/>
        <family val="1"/>
        <charset val="128"/>
      </rPr>
      <t>区分</t>
    </r>
    <r>
      <rPr>
        <vertAlign val="superscript"/>
        <sz val="10"/>
        <color theme="1"/>
        <rFont val="ＭＳ Ｐ明朝"/>
        <family val="1"/>
        <charset val="128"/>
      </rPr>
      <t>注4</t>
    </r>
    <rPh sb="0" eb="2">
      <t>クブン</t>
    </rPh>
    <rPh sb="2" eb="3">
      <t>チュウ</t>
    </rPh>
    <phoneticPr fontId="1"/>
  </si>
  <si>
    <r>
      <t>車名</t>
    </r>
    <r>
      <rPr>
        <vertAlign val="superscript"/>
        <sz val="11"/>
        <color theme="1"/>
        <rFont val="ＭＳ Ｐ明朝"/>
        <family val="1"/>
        <charset val="128"/>
      </rPr>
      <t>注5</t>
    </r>
    <rPh sb="0" eb="2">
      <t>シャメイ</t>
    </rPh>
    <rPh sb="2" eb="3">
      <t>チュウ</t>
    </rPh>
    <phoneticPr fontId="1"/>
  </si>
  <si>
    <r>
      <t>通称名</t>
    </r>
    <r>
      <rPr>
        <vertAlign val="superscript"/>
        <sz val="11"/>
        <color theme="1"/>
        <rFont val="ＭＳ Ｐ明朝"/>
        <family val="1"/>
        <charset val="128"/>
      </rPr>
      <t>注5</t>
    </r>
    <rPh sb="0" eb="3">
      <t>ツウショウメイ</t>
    </rPh>
    <rPh sb="3" eb="4">
      <t>チュウ</t>
    </rPh>
    <phoneticPr fontId="1"/>
  </si>
  <si>
    <r>
      <rPr>
        <sz val="11"/>
        <color theme="1"/>
        <rFont val="ＭＳ Ｐ明朝"/>
        <family val="1"/>
        <charset val="128"/>
      </rPr>
      <t>型式</t>
    </r>
    <r>
      <rPr>
        <vertAlign val="superscript"/>
        <sz val="11"/>
        <color theme="1"/>
        <rFont val="ＭＳ Ｐ明朝"/>
        <family val="1"/>
        <charset val="128"/>
      </rPr>
      <t>注5</t>
    </r>
    <rPh sb="0" eb="2">
      <t>カタシキ</t>
    </rPh>
    <rPh sb="2" eb="3">
      <t>チュウ</t>
    </rPh>
    <phoneticPr fontId="1"/>
  </si>
  <si>
    <t>令和6年度(補正)</t>
    <rPh sb="0" eb="2">
      <t>レイワ</t>
    </rPh>
    <rPh sb="3" eb="5">
      <t>ネンド</t>
    </rPh>
    <rPh sb="6" eb="8">
      <t>ホセイ</t>
    </rPh>
    <phoneticPr fontId="1"/>
  </si>
  <si>
    <r>
      <t>導入計画台数</t>
    </r>
    <r>
      <rPr>
        <vertAlign val="superscript"/>
        <sz val="9"/>
        <color theme="1"/>
        <rFont val="ＭＳ Ｐ明朝"/>
        <family val="1"/>
        <charset val="128"/>
      </rPr>
      <t>注6</t>
    </r>
    <rPh sb="0" eb="6">
      <t>ドウニュウケイカクダイスウ</t>
    </rPh>
    <rPh sb="6" eb="7">
      <t>チュウ</t>
    </rPh>
    <phoneticPr fontId="1"/>
  </si>
  <si>
    <r>
      <rPr>
        <sz val="9"/>
        <color theme="1"/>
        <rFont val="ＭＳ Ｐ明朝"/>
        <family val="1"/>
        <charset val="128"/>
      </rPr>
      <t>基準額/台</t>
    </r>
    <r>
      <rPr>
        <vertAlign val="superscript"/>
        <sz val="9"/>
        <color theme="1"/>
        <rFont val="ＭＳ Ｐ明朝"/>
        <family val="1"/>
        <charset val="128"/>
      </rPr>
      <t>注7</t>
    </r>
    <rPh sb="0" eb="3">
      <t>キジュンガク</t>
    </rPh>
    <rPh sb="4" eb="5">
      <t>ダイ</t>
    </rPh>
    <rPh sb="5" eb="6">
      <t>チュウ</t>
    </rPh>
    <phoneticPr fontId="1"/>
  </si>
  <si>
    <t>注１２</t>
    <rPh sb="0" eb="1">
      <t>チュウ</t>
    </rPh>
    <phoneticPr fontId="1"/>
  </si>
  <si>
    <t>計画の変更有無について〇を付す</t>
    <rPh sb="0" eb="2">
      <t>ケイカク</t>
    </rPh>
    <rPh sb="3" eb="5">
      <t>ヘンコウ</t>
    </rPh>
    <rPh sb="5" eb="7">
      <t>ウム</t>
    </rPh>
    <rPh sb="13" eb="14">
      <t>ツ</t>
    </rPh>
    <phoneticPr fontId="1"/>
  </si>
  <si>
    <t>第</t>
    <rPh sb="0" eb="1">
      <t>ダイ</t>
    </rPh>
    <phoneticPr fontId="1"/>
  </si>
  <si>
    <t>号</t>
    <rPh sb="0" eb="1">
      <t>ゴウ</t>
    </rPh>
    <phoneticPr fontId="1"/>
  </si>
  <si>
    <t>複数の型式を１つの申請でまとめて申請する場合</t>
    <rPh sb="0" eb="2">
      <t>フクスウ</t>
    </rPh>
    <rPh sb="3" eb="5">
      <t>カタシキ</t>
    </rPh>
    <rPh sb="9" eb="11">
      <t>シンセイ</t>
    </rPh>
    <rPh sb="16" eb="18">
      <t>シンセイ</t>
    </rPh>
    <rPh sb="20" eb="22">
      <t>バアイ</t>
    </rPh>
    <phoneticPr fontId="1"/>
  </si>
  <si>
    <t>登録番号</t>
    <rPh sb="0" eb="2">
      <t>トウロク</t>
    </rPh>
    <rPh sb="2" eb="4">
      <t>バンゴウ</t>
    </rPh>
    <phoneticPr fontId="1"/>
  </si>
  <si>
    <t>寄付金、その他の収入</t>
    <rPh sb="0" eb="3">
      <t>キフキン</t>
    </rPh>
    <rPh sb="6" eb="7">
      <t>タ</t>
    </rPh>
    <rPh sb="8" eb="10">
      <t>シュウニュウ</t>
    </rPh>
    <phoneticPr fontId="1"/>
  </si>
  <si>
    <t>補助対象経費支出額</t>
    <rPh sb="0" eb="6">
      <t>ホジョタイショウケイヒ</t>
    </rPh>
    <rPh sb="6" eb="8">
      <t>シシュツ</t>
    </rPh>
    <rPh sb="8" eb="9">
      <t>ガク</t>
    </rPh>
    <phoneticPr fontId="1"/>
  </si>
  <si>
    <t>補助金交付申請額算定</t>
    <rPh sb="0" eb="8">
      <t>ホジョキンコウフシンセイガク</t>
    </rPh>
    <rPh sb="8" eb="10">
      <t>サンテイ</t>
    </rPh>
    <phoneticPr fontId="1"/>
  </si>
  <si>
    <t>補助金交付申請額</t>
    <rPh sb="0" eb="8">
      <t>ホジョキンコウフシンセイガク</t>
    </rPh>
    <phoneticPr fontId="1"/>
  </si>
  <si>
    <t>-</t>
    <phoneticPr fontId="1"/>
  </si>
  <si>
    <t>円</t>
    <rPh sb="0" eb="1">
      <t>エン</t>
    </rPh>
    <phoneticPr fontId="1"/>
  </si>
  <si>
    <t>事業用・自家用の別</t>
    <rPh sb="0" eb="3">
      <t>ジギョウヨウ</t>
    </rPh>
    <rPh sb="4" eb="7">
      <t>ジカヨウ</t>
    </rPh>
    <rPh sb="8" eb="9">
      <t>ベツ</t>
    </rPh>
    <phoneticPr fontId="1"/>
  </si>
  <si>
    <t>①本申請での補助金交付申請額</t>
    <rPh sb="1" eb="4">
      <t>ホンシンセイ</t>
    </rPh>
    <rPh sb="6" eb="9">
      <t>ホジョキン</t>
    </rPh>
    <rPh sb="9" eb="14">
      <t>コウフシンセイガク</t>
    </rPh>
    <phoneticPr fontId="1"/>
  </si>
  <si>
    <t>②別車両の補助金交付申請額（合計）</t>
    <rPh sb="1" eb="2">
      <t>ベツ</t>
    </rPh>
    <rPh sb="2" eb="4">
      <t>シャリョウ</t>
    </rPh>
    <rPh sb="5" eb="8">
      <t>ホジョキン</t>
    </rPh>
    <rPh sb="8" eb="13">
      <t>コウフシンセイガク</t>
    </rPh>
    <rPh sb="14" eb="16">
      <t>ゴウケイ</t>
    </rPh>
    <phoneticPr fontId="1"/>
  </si>
  <si>
    <t>（①+②）合計補助金交付申請額</t>
    <rPh sb="5" eb="7">
      <t>ゴウケイ</t>
    </rPh>
    <rPh sb="7" eb="10">
      <t>ホジョキン</t>
    </rPh>
    <rPh sb="10" eb="15">
      <t>コウフシンセイガク</t>
    </rPh>
    <phoneticPr fontId="1"/>
  </si>
  <si>
    <t>変更の有無</t>
    <rPh sb="0" eb="2">
      <t>ヘンコウ</t>
    </rPh>
    <rPh sb="3" eb="5">
      <t>ウム</t>
    </rPh>
    <phoneticPr fontId="1"/>
  </si>
  <si>
    <t>変更登録日</t>
    <rPh sb="0" eb="2">
      <t>ヘンコウ</t>
    </rPh>
    <rPh sb="2" eb="4">
      <t>トウロク</t>
    </rPh>
    <rPh sb="4" eb="5">
      <t>ビ</t>
    </rPh>
    <phoneticPr fontId="1"/>
  </si>
  <si>
    <t>車両の新規登録日</t>
    <rPh sb="0" eb="2">
      <t>シャリョウ</t>
    </rPh>
    <rPh sb="3" eb="8">
      <t>シンキトウロクビ</t>
    </rPh>
    <phoneticPr fontId="1"/>
  </si>
  <si>
    <t>所有者名義</t>
    <rPh sb="0" eb="5">
      <t>ショユウシャメイギ</t>
    </rPh>
    <phoneticPr fontId="1"/>
  </si>
  <si>
    <t>使用者名義</t>
    <rPh sb="0" eb="5">
      <t>シヨウシャメイギ</t>
    </rPh>
    <phoneticPr fontId="1"/>
  </si>
  <si>
    <t>所有者名義</t>
    <rPh sb="0" eb="5">
      <t>ショユウシャメイギ</t>
    </rPh>
    <phoneticPr fontId="1"/>
  </si>
  <si>
    <t>使用者名義</t>
    <rPh sb="0" eb="5">
      <t>シヨウシャメイギ</t>
    </rPh>
    <phoneticPr fontId="1"/>
  </si>
  <si>
    <t>振込先情報</t>
    <rPh sb="0" eb="3">
      <t>フリコミサキ</t>
    </rPh>
    <rPh sb="3" eb="5">
      <t>ジョウホウ</t>
    </rPh>
    <phoneticPr fontId="1"/>
  </si>
  <si>
    <t>銀行名</t>
    <rPh sb="0" eb="3">
      <t>ギンコウメイ</t>
    </rPh>
    <phoneticPr fontId="1"/>
  </si>
  <si>
    <t>銀行コード</t>
    <rPh sb="0" eb="2">
      <t>ギンコウ</t>
    </rPh>
    <phoneticPr fontId="1"/>
  </si>
  <si>
    <t>支店名</t>
    <rPh sb="0" eb="3">
      <t>シテンメイ</t>
    </rPh>
    <phoneticPr fontId="1"/>
  </si>
  <si>
    <t>支店コード</t>
    <rPh sb="0" eb="2">
      <t>シテン</t>
    </rPh>
    <phoneticPr fontId="1"/>
  </si>
  <si>
    <t>預金種別</t>
    <rPh sb="0" eb="4">
      <t>ヨキンシュベツ</t>
    </rPh>
    <phoneticPr fontId="1"/>
  </si>
  <si>
    <t>口座番号</t>
    <rPh sb="0" eb="4">
      <t>コウザバンゴウ</t>
    </rPh>
    <phoneticPr fontId="1"/>
  </si>
  <si>
    <t>フリガナ</t>
    <phoneticPr fontId="1"/>
  </si>
  <si>
    <t>口座名義</t>
    <rPh sb="0" eb="4">
      <t>コウザメイギ</t>
    </rPh>
    <phoneticPr fontId="1"/>
  </si>
  <si>
    <r>
      <t>（申請番号</t>
    </r>
    <r>
      <rPr>
        <vertAlign val="superscript"/>
        <sz val="10.5"/>
        <color theme="1"/>
        <rFont val="ＭＳ Ｐ明朝"/>
        <family val="1"/>
        <charset val="128"/>
      </rPr>
      <t>注２</t>
    </r>
    <rPh sb="5" eb="6">
      <t>チュウ</t>
    </rPh>
    <phoneticPr fontId="1"/>
  </si>
  <si>
    <t>)</t>
    <phoneticPr fontId="1"/>
  </si>
  <si>
    <t>で交付決定の通知を受けた</t>
    <phoneticPr fontId="1"/>
  </si>
  <si>
    <t>（商用車等の電動化促進事業（トラック））交付規程第１１条第１項の規定に基づき下記のとおり報告します。</t>
    <phoneticPr fontId="1"/>
  </si>
  <si>
    <t>令和６年度補正予算脱炭素成長型経済構造移行推進対策費補助金（商用車等の電動化促進事業（トラッ</t>
    <phoneticPr fontId="1"/>
  </si>
  <si>
    <t>ク））の事業を完了しましたので、令和６年度（補正予算）脱炭素成長型経済構造移行推進対策費補助金</t>
    <phoneticPr fontId="1"/>
  </si>
  <si>
    <t>～</t>
    <phoneticPr fontId="1"/>
  </si>
  <si>
    <r>
      <t>交付対象額</t>
    </r>
    <r>
      <rPr>
        <vertAlign val="superscript"/>
        <sz val="9"/>
        <color theme="1"/>
        <rFont val="ＭＳ Ｐ明朝"/>
        <family val="1"/>
        <charset val="128"/>
      </rPr>
      <t>注８</t>
    </r>
    <rPh sb="0" eb="2">
      <t>コウフ</t>
    </rPh>
    <rPh sb="2" eb="4">
      <t>タイショウ</t>
    </rPh>
    <rPh sb="4" eb="5">
      <t>ガク</t>
    </rPh>
    <rPh sb="5" eb="6">
      <t>チュウ</t>
    </rPh>
    <phoneticPr fontId="1"/>
  </si>
  <si>
    <t>※車両価格は様式第１１(その４の１)の補助対象経費とする</t>
    <rPh sb="1" eb="3">
      <t>シャリョウ</t>
    </rPh>
    <rPh sb="3" eb="5">
      <t>カカク</t>
    </rPh>
    <rPh sb="6" eb="8">
      <t>ヨウシキ</t>
    </rPh>
    <rPh sb="8" eb="9">
      <t>ダイ</t>
    </rPh>
    <rPh sb="19" eb="21">
      <t>ホジョ</t>
    </rPh>
    <rPh sb="21" eb="23">
      <t>タイショウ</t>
    </rPh>
    <rPh sb="23" eb="25">
      <t>ケイヒ</t>
    </rPh>
    <phoneticPr fontId="40"/>
  </si>
  <si>
    <t>変更登録車検証の添付有無</t>
    <phoneticPr fontId="1"/>
  </si>
  <si>
    <t>交付申請台数</t>
    <rPh sb="0" eb="2">
      <t>コウフ</t>
    </rPh>
    <rPh sb="2" eb="4">
      <t>シンセイ</t>
    </rPh>
    <rPh sb="4" eb="6">
      <t>ダイスウ</t>
    </rPh>
    <phoneticPr fontId="1"/>
  </si>
  <si>
    <t>交付対象額</t>
    <rPh sb="0" eb="2">
      <t>コウフ</t>
    </rPh>
    <rPh sb="2" eb="4">
      <t>タイショウ</t>
    </rPh>
    <rPh sb="4" eb="5">
      <t>ガク</t>
    </rPh>
    <phoneticPr fontId="1"/>
  </si>
  <si>
    <r>
      <rPr>
        <b/>
        <sz val="18"/>
        <color rgb="FFFF0000"/>
        <rFont val="游ゴシック"/>
        <family val="3"/>
        <charset val="128"/>
        <scheme val="minor"/>
      </rPr>
      <t>＜トラック申請専用＞</t>
    </r>
    <r>
      <rPr>
        <b/>
        <sz val="18"/>
        <rFont val="游ゴシック"/>
        <family val="3"/>
        <charset val="128"/>
        <scheme val="minor"/>
      </rPr>
      <t>完了実績報告時用Excelデータシート</t>
    </r>
    <rPh sb="5" eb="7">
      <t>シンセイ</t>
    </rPh>
    <rPh sb="7" eb="9">
      <t>センヨウ</t>
    </rPh>
    <rPh sb="10" eb="12">
      <t>カンリョウ</t>
    </rPh>
    <rPh sb="12" eb="14">
      <t>ジッセキ</t>
    </rPh>
    <rPh sb="14" eb="16">
      <t>ホウコク</t>
    </rPh>
    <rPh sb="16" eb="17">
      <t>ジ</t>
    </rPh>
    <rPh sb="17" eb="18">
      <t>ヨウ</t>
    </rPh>
    <phoneticPr fontId="1"/>
  </si>
  <si>
    <t>FKV</t>
    <phoneticPr fontId="1"/>
  </si>
  <si>
    <t>柳州五菱or不明</t>
    <rPh sb="6" eb="8">
      <t>フメイ</t>
    </rPh>
    <phoneticPr fontId="1"/>
  </si>
  <si>
    <t>うち消費税及び地方消費税相当額</t>
    <phoneticPr fontId="1"/>
  </si>
  <si>
    <t>円</t>
    <rPh sb="0" eb="1">
      <t>エン</t>
    </rPh>
    <phoneticPr fontId="1"/>
  </si>
  <si>
    <t>（うち消費税及び地方消費税相当額　</t>
    <phoneticPr fontId="1"/>
  </si>
  <si>
    <t>円）</t>
    <phoneticPr fontId="1"/>
  </si>
  <si>
    <t>車両を複数台申請する場合の補助金申請額算出用</t>
    <rPh sb="0" eb="2">
      <t>シャリョウ</t>
    </rPh>
    <rPh sb="3" eb="6">
      <t>フクスウダイ</t>
    </rPh>
    <rPh sb="6" eb="8">
      <t>シンセイ</t>
    </rPh>
    <rPh sb="10" eb="12">
      <t>バアイ</t>
    </rPh>
    <rPh sb="13" eb="16">
      <t>ホジョキン</t>
    </rPh>
    <rPh sb="16" eb="19">
      <t>シンセイガク</t>
    </rPh>
    <rPh sb="19" eb="22">
      <t>サンシュツヨウ</t>
    </rPh>
    <phoneticPr fontId="1"/>
  </si>
  <si>
    <t>車両情報（１台目）■様式第１１（その４の１）</t>
    <rPh sb="0" eb="4">
      <t>シャリョウジョウホウ</t>
    </rPh>
    <rPh sb="6" eb="8">
      <t>ダイメ</t>
    </rPh>
    <rPh sb="10" eb="13">
      <t>ヨウシキダイ</t>
    </rPh>
    <phoneticPr fontId="1"/>
  </si>
  <si>
    <t>申請車両情報（1型式目）■様式第１１（その５）</t>
    <rPh sb="0" eb="6">
      <t>シンセイシャリョウジョウホウ</t>
    </rPh>
    <rPh sb="8" eb="11">
      <t>カタシキメ</t>
    </rPh>
    <rPh sb="13" eb="16">
      <t>ヨウシキダイ</t>
    </rPh>
    <phoneticPr fontId="1"/>
  </si>
  <si>
    <t>※様式第１１（その４の１）を複数作成した場合、２台目以降の補助金交付申請額の合計を91行目に入力してください。</t>
    <rPh sb="43" eb="45">
      <t>ギョウメ</t>
    </rPh>
    <phoneticPr fontId="1"/>
  </si>
  <si>
    <t>-</t>
    <phoneticPr fontId="1"/>
  </si>
  <si>
    <t>なお、種類等が異なる場合は、本様式（様式第１１（その５））を複数枚記載して添付する</t>
    <phoneticPr fontId="1"/>
  </si>
  <si>
    <t>導入実績</t>
    <rPh sb="0" eb="4">
      <t>ドウニュウジッセキ</t>
    </rPh>
    <phoneticPr fontId="1"/>
  </si>
  <si>
    <t>MINICAB-MiEV 2シーター</t>
  </si>
  <si>
    <t>MINICAB-MiEV 4シーター</t>
  </si>
  <si>
    <t>MINICAB EV 2シーター</t>
  </si>
  <si>
    <t>MINICAB EV 4シーター</t>
  </si>
  <si>
    <t>23MY eKクロス EV（Gビジネスパッケージグレード）</t>
  </si>
  <si>
    <t>23MY eKクロス EV（Gグレード）</t>
  </si>
  <si>
    <t>23MY eKクロス EV（Pグレード）</t>
  </si>
  <si>
    <t>25MY eKクロス EV（Gビジネスパッケージグレード）</t>
  </si>
  <si>
    <t>25MY eKクロス EV（Gグレード）</t>
  </si>
  <si>
    <t>25MY eKクロス EV（Pグレード）</t>
  </si>
  <si>
    <t>クリッパーEV ※2シーター</t>
  </si>
  <si>
    <t>クリッパーEV 4シーター</t>
  </si>
  <si>
    <t>B5AWLDCB</t>
  </si>
  <si>
    <t>B5AWLDEB</t>
  </si>
  <si>
    <t>B6AW</t>
  </si>
  <si>
    <t>日野</t>
    <rPh sb="0" eb="2">
      <t>ヒノ</t>
    </rPh>
    <phoneticPr fontId="1"/>
  </si>
  <si>
    <t>デュトロZ EV</t>
    <phoneticPr fontId="1"/>
  </si>
  <si>
    <t>U68V HLDDD</t>
    <phoneticPr fontId="1"/>
  </si>
  <si>
    <t>U68V HLDDA</t>
    <phoneticPr fontId="1"/>
  </si>
  <si>
    <t>U69V HLDDG</t>
    <phoneticPr fontId="1"/>
  </si>
  <si>
    <t>U69V HLDDF</t>
    <phoneticPr fontId="1"/>
  </si>
  <si>
    <t>U69V HLDDI</t>
    <phoneticPr fontId="1"/>
  </si>
  <si>
    <t>U69V HLDDH</t>
    <phoneticPr fontId="1"/>
  </si>
  <si>
    <t>U79V HLDDG</t>
    <phoneticPr fontId="1"/>
  </si>
  <si>
    <t>U79V HLDDF</t>
    <phoneticPr fontId="1"/>
  </si>
  <si>
    <t>U79V HLDDI</t>
    <phoneticPr fontId="1"/>
  </si>
  <si>
    <t>U79V HLDDH</t>
    <phoneticPr fontId="1"/>
  </si>
  <si>
    <t>XED100V</t>
    <phoneticPr fontId="1"/>
  </si>
  <si>
    <t>XED100</t>
    <phoneticPr fontId="1"/>
  </si>
  <si>
    <t>クリッパーEV ※2シーター</t>
    <phoneticPr fontId="1"/>
  </si>
  <si>
    <t>種類</t>
    <rPh sb="0" eb="2">
      <t>シュルイ</t>
    </rPh>
    <phoneticPr fontId="1"/>
  </si>
  <si>
    <t>区分</t>
    <rPh sb="0" eb="2">
      <t>クブン</t>
    </rPh>
    <phoneticPr fontId="1"/>
  </si>
  <si>
    <t>トラック(小型)</t>
    <phoneticPr fontId="1"/>
  </si>
  <si>
    <t>軽自動車(バン)</t>
    <phoneticPr fontId="1"/>
  </si>
  <si>
    <t>軽自動車(トラック)</t>
    <phoneticPr fontId="1"/>
  </si>
  <si>
    <t>様式第１０（第８条関係）</t>
    <rPh sb="0" eb="3">
      <t>ヨウシキダイ</t>
    </rPh>
    <rPh sb="6" eb="7">
      <t>ダイ</t>
    </rPh>
    <rPh sb="8" eb="9">
      <t>ジョウ</t>
    </rPh>
    <rPh sb="9" eb="11">
      <t>カンケイ</t>
    </rPh>
    <phoneticPr fontId="1"/>
  </si>
  <si>
    <t>令和６年度補正予算脱炭素成長型経済構造移行推進対策費補助金（商用車等の電動化促進事業（トラック））</t>
    <phoneticPr fontId="1"/>
  </si>
  <si>
    <t>取得財産等管理台帳</t>
    <phoneticPr fontId="1"/>
  </si>
  <si>
    <t>（令和６年度補正予算）</t>
    <phoneticPr fontId="1"/>
  </si>
  <si>
    <t>財　産　名
（商用車等の車名・登録番号、電気自動車用充電設備の型式等及び備品等）</t>
    <phoneticPr fontId="1"/>
  </si>
  <si>
    <t>規　格</t>
    <phoneticPr fontId="1"/>
  </si>
  <si>
    <t>数量</t>
    <phoneticPr fontId="1"/>
  </si>
  <si>
    <t>単 価
(円)</t>
    <phoneticPr fontId="1"/>
  </si>
  <si>
    <t>金　額
(円)</t>
    <phoneticPr fontId="1"/>
  </si>
  <si>
    <t>取得
年月日</t>
    <phoneticPr fontId="1"/>
  </si>
  <si>
    <t>耐用
年数</t>
    <phoneticPr fontId="1"/>
  </si>
  <si>
    <t>設置又は
保管場所</t>
    <phoneticPr fontId="1"/>
  </si>
  <si>
    <r>
      <t>注１　対象となる取得財産等は、</t>
    </r>
    <r>
      <rPr>
        <sz val="10.5"/>
        <color theme="1"/>
        <rFont val="ＭＳ 明朝"/>
        <family val="1"/>
        <charset val="128"/>
      </rPr>
      <t>脱炭素成長型経済構造移行推進対策費補助金（商用車等の電動化促進事業（トラッ</t>
    </r>
  </si>
  <si>
    <t>ク））により取得又は改造した価格が単価５０万円以上の車両及び電気自動車用充電設備とする</t>
  </si>
  <si>
    <t>注２　数量は、同一規格等であれば一括して記載して差し支えない。単価が異なる場合は、区分して記載</t>
  </si>
  <si>
    <t>すること</t>
    <phoneticPr fontId="1"/>
  </si>
  <si>
    <t>注３　取得年月日は、自動車にあっては初度登録年月日を、充電設備にあっては設置完了年月日を記載すること</t>
  </si>
  <si>
    <t>耐用年数</t>
    <rPh sb="0" eb="4">
      <t>タイヨウネンスウ</t>
    </rPh>
    <phoneticPr fontId="1"/>
  </si>
  <si>
    <t>年</t>
    <rPh sb="0" eb="1">
      <t>ネン</t>
    </rPh>
    <phoneticPr fontId="1"/>
  </si>
  <si>
    <t>処分制限期間</t>
    <rPh sb="0" eb="6">
      <t>ショブンセイゲンキカン</t>
    </rPh>
    <phoneticPr fontId="1"/>
  </si>
  <si>
    <t>事業用</t>
    <rPh sb="0" eb="3">
      <t>ジギョウヨウ</t>
    </rPh>
    <phoneticPr fontId="1"/>
  </si>
  <si>
    <t>自家用</t>
    <rPh sb="0" eb="3">
      <t>ジカヨウ</t>
    </rPh>
    <phoneticPr fontId="1"/>
  </si>
  <si>
    <t>最大積載量</t>
    <rPh sb="0" eb="2">
      <t>サイダイ</t>
    </rPh>
    <rPh sb="2" eb="5">
      <t>セキサイリョウ</t>
    </rPh>
    <phoneticPr fontId="1"/>
  </si>
  <si>
    <t>2トン超</t>
    <rPh sb="3" eb="4">
      <t>チョウ</t>
    </rPh>
    <phoneticPr fontId="1"/>
  </si>
  <si>
    <t>2トン以下</t>
    <rPh sb="3" eb="5">
      <t>イカ</t>
    </rPh>
    <phoneticPr fontId="1"/>
  </si>
  <si>
    <t>３年</t>
    <rPh sb="1" eb="2">
      <t>ネン</t>
    </rPh>
    <phoneticPr fontId="1"/>
  </si>
  <si>
    <t>４年</t>
    <rPh sb="1" eb="2">
      <t>ネン</t>
    </rPh>
    <phoneticPr fontId="1"/>
  </si>
  <si>
    <t>※ダンプ車は４年</t>
    <phoneticPr fontId="1"/>
  </si>
  <si>
    <t>-</t>
    <phoneticPr fontId="1"/>
  </si>
  <si>
    <r>
      <t>本Excelデータシートの必要項目を記入すると、</t>
    </r>
    <r>
      <rPr>
        <b/>
        <sz val="11"/>
        <color rgb="FFFF0000"/>
        <rFont val="游ゴシック"/>
        <family val="3"/>
        <charset val="128"/>
        <scheme val="minor"/>
      </rPr>
      <t>様式第１１の１(第１１条関係)</t>
    </r>
    <r>
      <rPr>
        <b/>
        <sz val="11"/>
        <color theme="1"/>
        <rFont val="游ゴシック"/>
        <family val="3"/>
        <charset val="128"/>
        <scheme val="minor"/>
      </rPr>
      <t>・</t>
    </r>
    <r>
      <rPr>
        <b/>
        <sz val="11"/>
        <color rgb="FFFFC000"/>
        <rFont val="游ゴシック"/>
        <family val="3"/>
        <charset val="128"/>
        <scheme val="minor"/>
      </rPr>
      <t>様式第１１(その４の１)</t>
    </r>
    <r>
      <rPr>
        <b/>
        <sz val="11"/>
        <color theme="1"/>
        <rFont val="游ゴシック"/>
        <family val="3"/>
        <charset val="128"/>
        <scheme val="minor"/>
      </rPr>
      <t>・</t>
    </r>
    <r>
      <rPr>
        <b/>
        <sz val="11"/>
        <color rgb="FFFFFF00"/>
        <rFont val="游ゴシック"/>
        <family val="3"/>
        <charset val="128"/>
        <scheme val="minor"/>
      </rPr>
      <t>様式第１(その５)</t>
    </r>
    <r>
      <rPr>
        <b/>
        <sz val="11"/>
        <color theme="1"/>
        <rFont val="游ゴシック"/>
        <family val="3"/>
        <charset val="128"/>
        <scheme val="minor"/>
      </rPr>
      <t>・</t>
    </r>
    <r>
      <rPr>
        <b/>
        <sz val="11"/>
        <color rgb="FF92D050"/>
        <rFont val="游ゴシック"/>
        <family val="3"/>
        <charset val="128"/>
        <scheme val="minor"/>
      </rPr>
      <t>様式第１３(第１３条関係)・</t>
    </r>
    <r>
      <rPr>
        <b/>
        <sz val="11"/>
        <color rgb="FF0070C0"/>
        <rFont val="游ゴシック"/>
        <family val="3"/>
        <charset val="128"/>
        <scheme val="minor"/>
      </rPr>
      <t>様式第１０（第８条関係）</t>
    </r>
    <r>
      <rPr>
        <b/>
        <sz val="11"/>
        <color theme="1"/>
        <rFont val="游ゴシック"/>
        <family val="3"/>
        <charset val="128"/>
        <scheme val="minor"/>
      </rPr>
      <t>が自動作成されます。※リースの場合は</t>
    </r>
    <r>
      <rPr>
        <b/>
        <sz val="11"/>
        <color rgb="FF002060"/>
        <rFont val="游ゴシック"/>
        <family val="3"/>
        <charset val="128"/>
        <scheme val="minor"/>
      </rPr>
      <t>リース算定根拠明細書</t>
    </r>
    <r>
      <rPr>
        <b/>
        <sz val="11"/>
        <color theme="1"/>
        <rFont val="游ゴシック"/>
        <family val="3"/>
        <charset val="128"/>
        <scheme val="minor"/>
      </rPr>
      <t>も作成ください</t>
    </r>
    <rPh sb="63" eb="66">
      <t>ヨウシキダイ</t>
    </rPh>
    <rPh sb="69" eb="70">
      <t>ダイ</t>
    </rPh>
    <rPh sb="72" eb="75">
      <t>ジョウカンケイ</t>
    </rPh>
    <rPh sb="77" eb="79">
      <t>ヨウシキ</t>
    </rPh>
    <rPh sb="79" eb="80">
      <t>ダイ</t>
    </rPh>
    <rPh sb="83" eb="84">
      <t>ダイ</t>
    </rPh>
    <rPh sb="85" eb="86">
      <t>ジョウ</t>
    </rPh>
    <rPh sb="86" eb="88">
      <t>カンケイ</t>
    </rPh>
    <rPh sb="104" eb="106">
      <t>バアイ</t>
    </rPh>
    <rPh sb="110" eb="114">
      <t>サンテイコンキョ</t>
    </rPh>
    <rPh sb="114" eb="117">
      <t>メイサイショ</t>
    </rPh>
    <rPh sb="118" eb="120">
      <t>サクセイ</t>
    </rPh>
    <phoneticPr fontId="1"/>
  </si>
  <si>
    <t>５年（レンタルを除く）</t>
    <phoneticPr fontId="1"/>
  </si>
  <si>
    <t>UDトラックス</t>
    <phoneticPr fontId="1"/>
  </si>
  <si>
    <t>ボルボ FH Electric</t>
    <phoneticPr fontId="1"/>
  </si>
  <si>
    <t>F11VS</t>
    <phoneticPr fontId="1"/>
  </si>
  <si>
    <t>5バッテリー使用</t>
    <phoneticPr fontId="1"/>
  </si>
  <si>
    <t>6バッテリー使用</t>
    <phoneticPr fontId="1"/>
  </si>
  <si>
    <t>代  表  理  事　　　堀　 家　　 久　 靖  殿</t>
    <rPh sb="0" eb="1">
      <t>ダイ</t>
    </rPh>
    <rPh sb="3" eb="4">
      <t>オモテ</t>
    </rPh>
    <rPh sb="6" eb="7">
      <t>リ</t>
    </rPh>
    <rPh sb="9" eb="10">
      <t>コト</t>
    </rPh>
    <rPh sb="13" eb="14">
      <t>ホリ</t>
    </rPh>
    <rPh sb="16" eb="17">
      <t>イエ</t>
    </rPh>
    <rPh sb="20" eb="21">
      <t>ヒサシ</t>
    </rPh>
    <rPh sb="23" eb="24">
      <t>ヤスシ</t>
    </rPh>
    <rPh sb="26" eb="27">
      <t>ドノ</t>
    </rPh>
    <phoneticPr fontId="1"/>
  </si>
  <si>
    <t>代  表  理  事　 堀　 家　 久　 靖  殿</t>
    <rPh sb="0" eb="1">
      <t>ダイ</t>
    </rPh>
    <rPh sb="3" eb="4">
      <t>オモテ</t>
    </rPh>
    <rPh sb="6" eb="7">
      <t>リ</t>
    </rPh>
    <rPh sb="9" eb="10">
      <t>コト</t>
    </rPh>
    <rPh sb="12" eb="13">
      <t>ホリ</t>
    </rPh>
    <rPh sb="15" eb="16">
      <t>イエ</t>
    </rPh>
    <rPh sb="18" eb="19">
      <t>ヒサシ</t>
    </rPh>
    <rPh sb="21" eb="22">
      <t>ヤスシ</t>
    </rPh>
    <rPh sb="24" eb="25">
      <t>ドノ</t>
    </rPh>
    <phoneticPr fontId="1"/>
  </si>
  <si>
    <t>2025/8/20更新</t>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</si>
</sst>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_ "/>
    <numFmt numFmtId="178" formatCode="#,##0_ "/>
    <numFmt numFmtId="179" formatCode="[$-411]ggge&quot;年&quot;m&quot;月&quot;d&quot;日&quot;;@"/>
    <numFmt numFmtId="180" formatCode="#,##0_);[Red]\(#,##0\)"/>
    <numFmt numFmtId="181" formatCode="#,##0;[Red]#,##0"/>
    <numFmt numFmtId="182" formatCode="#,##0;&quot;▲ &quot;#,##0"/>
  </numFmts>
  <fonts count="63">
    <font>
      <sz val="11"/>
      <color theme="1"/>
      <name val="游ゴシック"/>
      <family val="2"/>
      <charset val="128"/>
      <scheme val="minor"/>
    </font>
    <font>
      <sz val="6"/>
      <name val="游ゴシック"/>
      <family val="2"/>
      <charset val="128"/>
      <scheme val="minor"/>
    </font>
    <font>
      <b/>
      <sz val="16"/>
      <color theme="0"/>
      <name val="游ゴシック"/>
      <family val="3"/>
      <charset val="128"/>
      <scheme val="minor"/>
    </font>
    <font>
      <sz val="11"/>
      <color theme="1"/>
      <name val="ＭＳ Ｐ明朝"/>
      <family val="1"/>
      <charset val="128"/>
    </font>
    <font>
      <vertAlign val="superscrip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b/>
      <sz val="11"/>
      <color theme="1"/>
      <name val="ＭＳ Ｐ明朝"/>
      <family val="1"/>
      <charset val="128"/>
    </font>
    <font>
      <vertAlign val="superscript"/>
      <sz val="10"/>
      <color theme="1"/>
      <name val="ＭＳ Ｐ明朝"/>
      <family val="1"/>
      <charset val="128"/>
    </font>
    <font>
      <vertAlign val="superscript"/>
      <sz val="9"/>
      <color theme="1"/>
      <name val="ＭＳ Ｐ明朝"/>
      <family val="1"/>
      <charset val="128"/>
    </font>
    <font>
      <sz val="14"/>
      <color theme="1"/>
      <name val="ＭＳ Ｐ明朝"/>
      <family val="1"/>
      <charset val="128"/>
    </font>
    <font>
      <sz val="11"/>
      <color theme="1"/>
      <name val="游ゴシック"/>
      <family val="2"/>
      <charset val="128"/>
      <scheme val="minor"/>
    </font>
    <font>
      <b/>
      <sz val="11"/>
      <color rgb="FFFF0000"/>
      <name val="游ゴシック"/>
      <family val="3"/>
      <charset val="128"/>
      <scheme val="minor"/>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sz val="11"/>
      <color rgb="FFFF0000"/>
      <name val="游ゴシック"/>
      <family val="3"/>
      <charset val="128"/>
      <scheme val="minor"/>
    </font>
    <font>
      <b/>
      <sz val="11"/>
      <color rgb="FF0070C0"/>
      <name val="游ゴシック"/>
      <family val="3"/>
      <charset val="128"/>
      <scheme val="minor"/>
    </font>
    <font>
      <b/>
      <sz val="11"/>
      <color rgb="FFFFC000"/>
      <name val="游ゴシック"/>
      <family val="3"/>
      <charset val="128"/>
      <scheme val="minor"/>
    </font>
    <font>
      <sz val="10.5"/>
      <color theme="1"/>
      <name val="ＭＳ Ｐ明朝"/>
      <family val="1"/>
      <charset val="128"/>
    </font>
    <font>
      <vertAlign val="superscript"/>
      <sz val="10.5"/>
      <color theme="1"/>
      <name val="ＭＳ Ｐ明朝"/>
      <family val="1"/>
      <charset val="128"/>
    </font>
    <font>
      <sz val="12"/>
      <color theme="1"/>
      <name val="ＭＳ Ｐ明朝"/>
      <family val="1"/>
      <charset val="128"/>
    </font>
    <font>
      <b/>
      <sz val="11"/>
      <color rgb="FFFFFF00"/>
      <name val="游ゴシック"/>
      <family val="3"/>
      <charset val="128"/>
      <scheme val="minor"/>
    </font>
    <font>
      <b/>
      <sz val="11"/>
      <color rgb="FF92D05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name val="ＭＳ Ｐ明朝"/>
      <family val="1"/>
      <charset val="128"/>
    </font>
    <font>
      <b/>
      <sz val="11"/>
      <color theme="0"/>
      <name val="游ゴシック"/>
      <family val="3"/>
      <charset val="128"/>
      <scheme val="minor"/>
    </font>
    <font>
      <sz val="10"/>
      <color rgb="FF000000"/>
      <name val="Times New Roman"/>
      <family val="1"/>
    </font>
    <font>
      <sz val="9"/>
      <name val="ＭＳ Ｐゴシック"/>
      <family val="3"/>
      <charset val="128"/>
    </font>
    <font>
      <sz val="9"/>
      <name val="ＭＳ Ｐゴシック"/>
      <family val="3"/>
    </font>
    <font>
      <sz val="11"/>
      <color rgb="FFFF0000"/>
      <name val="ＭＳ Ｐ明朝"/>
      <family val="1"/>
      <charset val="128"/>
    </font>
    <font>
      <sz val="11"/>
      <color rgb="FF000000"/>
      <name val="ＭＳ Ｐ明朝"/>
      <family val="1"/>
      <charset val="128"/>
    </font>
    <font>
      <sz val="16"/>
      <color theme="1"/>
      <name val="ＭＳ Ｐ明朝"/>
      <family val="1"/>
      <charset val="128"/>
    </font>
    <font>
      <sz val="10"/>
      <color theme="1"/>
      <name val="ＭＳ 明朝"/>
      <family val="1"/>
      <charset val="128"/>
    </font>
    <font>
      <sz val="8"/>
      <color theme="1"/>
      <name val="ＭＳ 明朝"/>
      <family val="1"/>
      <charset val="128"/>
    </font>
    <font>
      <sz val="11"/>
      <name val="ＭＳ Ｐゴシック"/>
      <family val="3"/>
      <charset val="128"/>
    </font>
    <font>
      <sz val="10"/>
      <name val="ＭＳ 明朝"/>
      <family val="1"/>
      <charset val="128"/>
    </font>
    <font>
      <b/>
      <sz val="14"/>
      <name val="ＭＳ 明朝"/>
      <family val="1"/>
      <charset val="128"/>
    </font>
    <font>
      <sz val="6"/>
      <name val="ＭＳ Ｐゴシック"/>
      <family val="3"/>
      <charset val="128"/>
    </font>
    <font>
      <b/>
      <sz val="10"/>
      <name val="ＭＳ 明朝"/>
      <family val="1"/>
      <charset val="128"/>
    </font>
    <font>
      <sz val="14"/>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1"/>
      <color rgb="FFFF0000"/>
      <name val="ＭＳ 明朝"/>
      <family val="1"/>
      <charset val="128"/>
    </font>
    <font>
      <sz val="11"/>
      <color rgb="FF000000"/>
      <name val="ＭＳ Ｐゴシック"/>
      <family val="3"/>
      <charset val="128"/>
    </font>
    <font>
      <sz val="10"/>
      <color rgb="FFFF0000"/>
      <name val="ＭＳ 明朝"/>
      <family val="1"/>
      <charset val="128"/>
    </font>
    <font>
      <sz val="6"/>
      <name val="ＭＳ 明朝"/>
      <family val="1"/>
      <charset val="128"/>
    </font>
    <font>
      <sz val="10"/>
      <color indexed="10"/>
      <name val="ＭＳ 明朝"/>
      <family val="1"/>
      <charset val="128"/>
    </font>
    <font>
      <vertAlign val="superscript"/>
      <sz val="12"/>
      <color theme="1"/>
      <name val="ＭＳ Ｐ明朝"/>
      <family val="1"/>
      <charset val="128"/>
    </font>
    <font>
      <sz val="11"/>
      <color theme="1"/>
      <name val="ＭＳ 明朝"/>
      <family val="1"/>
      <charset val="128"/>
    </font>
    <font>
      <vertAlign val="superscript"/>
      <sz val="11"/>
      <color theme="1"/>
      <name val="ＭＳ 明朝"/>
      <family val="1"/>
      <charset val="128"/>
    </font>
    <font>
      <sz val="11"/>
      <color rgb="FF000000"/>
      <name val="ＭＳ 明朝"/>
      <family val="1"/>
      <charset val="128"/>
    </font>
    <font>
      <sz val="11"/>
      <name val="游ゴシック"/>
      <family val="3"/>
      <charset val="128"/>
      <scheme val="minor"/>
    </font>
    <font>
      <sz val="11"/>
      <name val="游ゴシック"/>
      <family val="2"/>
      <charset val="128"/>
      <scheme val="minor"/>
    </font>
    <font>
      <sz val="10.5"/>
      <name val="ＭＳ Ｐ明朝"/>
      <family val="1"/>
      <charset val="128"/>
    </font>
    <font>
      <b/>
      <sz val="14"/>
      <color theme="1"/>
      <name val="游ゴシック"/>
      <family val="3"/>
      <charset val="128"/>
      <scheme val="minor"/>
    </font>
    <font>
      <b/>
      <sz val="16"/>
      <color rgb="FFFF0000"/>
      <name val="游ゴシック"/>
      <family val="3"/>
      <charset val="128"/>
      <scheme val="minor"/>
    </font>
    <font>
      <sz val="10.5"/>
      <color rgb="FF000000"/>
      <name val="ＭＳ 明朝"/>
      <family val="1"/>
      <charset val="128"/>
    </font>
    <font>
      <sz val="10.5"/>
      <color theme="1"/>
      <name val="ＭＳ 明朝"/>
      <family val="1"/>
      <charset val="128"/>
    </font>
    <font>
      <b/>
      <sz val="11"/>
      <color rgb="FF002060"/>
      <name val="游ゴシック"/>
      <family val="3"/>
      <charset val="128"/>
      <scheme val="minor"/>
    </font>
  </fonts>
  <fills count="12">
    <fill>
      <patternFill patternType="none"/>
    </fill>
    <fill>
      <patternFill patternType="gray125"/>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bgColor indexed="64"/>
      </patternFill>
    </fill>
    <fill>
      <patternFill patternType="solid">
        <fgColor theme="9"/>
        <bgColor indexed="64"/>
      </patternFill>
    </fill>
    <fill>
      <patternFill patternType="solid">
        <fgColor rgb="FF002060"/>
        <bgColor indexed="64"/>
      </patternFill>
    </fill>
    <fill>
      <patternFill patternType="solid">
        <fgColor theme="8" tint="0.79998168889431442"/>
        <bgColor indexed="64"/>
      </patternFill>
    </fill>
    <fill>
      <patternFill patternType="solid">
        <fgColor theme="0"/>
        <bgColor indexed="64"/>
      </patternFill>
    </fill>
    <fill>
      <patternFill patternType="solid">
        <fgColor rgb="FFFFE5FF"/>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style="thin">
        <color auto="1"/>
      </right>
      <top style="medium">
        <color auto="1"/>
      </top>
      <bottom/>
      <diagonal/>
    </border>
    <border>
      <left/>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medium">
        <color indexed="64"/>
      </left>
      <right/>
      <top/>
      <bottom/>
      <diagonal/>
    </border>
    <border>
      <left/>
      <right style="medium">
        <color auto="1"/>
      </right>
      <top/>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medium">
        <color auto="1"/>
      </right>
      <top style="thin">
        <color indexed="64"/>
      </top>
      <bottom/>
      <diagonal/>
    </border>
    <border>
      <left/>
      <right style="medium">
        <color auto="1"/>
      </right>
      <top/>
      <bottom style="thin">
        <color auto="1"/>
      </bottom>
      <diagonal/>
    </border>
    <border>
      <left style="thin">
        <color auto="1"/>
      </left>
      <right/>
      <top style="thin">
        <color auto="1"/>
      </top>
      <bottom style="medium">
        <color auto="1"/>
      </bottom>
      <diagonal/>
    </border>
    <border>
      <left/>
      <right style="thin">
        <color indexed="64"/>
      </right>
      <top style="thin">
        <color indexed="64"/>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indexed="64"/>
      </left>
      <right/>
      <top/>
      <bottom style="thin">
        <color indexed="64"/>
      </bottom>
      <diagonal/>
    </border>
    <border>
      <left/>
      <right style="thin">
        <color auto="1"/>
      </right>
      <top style="medium">
        <color auto="1"/>
      </top>
      <bottom style="thin">
        <color auto="1"/>
      </bottom>
      <diagonal/>
    </border>
    <border>
      <left style="thin">
        <color indexed="64"/>
      </left>
      <right style="thin">
        <color indexed="64"/>
      </right>
      <top style="thin">
        <color indexed="64"/>
      </top>
      <bottom/>
      <diagonal/>
    </border>
    <border>
      <left/>
      <right/>
      <top/>
      <bottom style="mediumDashDot">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s>
  <cellStyleXfs count="5">
    <xf numFmtId="0" fontId="0" fillId="0" borderId="0">
      <alignment vertical="center"/>
    </xf>
    <xf numFmtId="38" fontId="12" fillId="0" borderId="0" applyFont="0" applyFill="0" applyBorder="0" applyAlignment="0" applyProtection="0">
      <alignment vertical="center"/>
    </xf>
    <xf numFmtId="0" fontId="29" fillId="0" borderId="0"/>
    <xf numFmtId="0" fontId="37" fillId="0" borderId="0">
      <alignment vertical="center"/>
    </xf>
    <xf numFmtId="38" fontId="37" fillId="0" borderId="0" applyFont="0" applyFill="0" applyBorder="0" applyAlignment="0" applyProtection="0">
      <alignment vertical="center"/>
    </xf>
  </cellStyleXfs>
  <cellXfs count="777">
    <xf numFmtId="0" fontId="0" fillId="0" borderId="0" xfId="0">
      <alignment vertical="center"/>
    </xf>
    <xf numFmtId="0" fontId="3" fillId="0" borderId="0" xfId="0" applyFont="1">
      <alignment vertical="center"/>
    </xf>
    <xf numFmtId="0" fontId="3" fillId="0" borderId="0" xfId="0" applyFont="1" applyBorder="1" applyAlignment="1">
      <alignment vertical="center"/>
    </xf>
    <xf numFmtId="0" fontId="5" fillId="0" borderId="0" xfId="0" applyFont="1">
      <alignment vertical="center"/>
    </xf>
    <xf numFmtId="0" fontId="6" fillId="0" borderId="0" xfId="0" applyFont="1">
      <alignment vertical="center"/>
    </xf>
    <xf numFmtId="0" fontId="3" fillId="0" borderId="0" xfId="0" applyFont="1" applyBorder="1">
      <alignment vertical="center"/>
    </xf>
    <xf numFmtId="0" fontId="8" fillId="0" borderId="0" xfId="0" applyFont="1">
      <alignment vertical="center"/>
    </xf>
    <xf numFmtId="0" fontId="3" fillId="0" borderId="5" xfId="0" applyFont="1" applyBorder="1">
      <alignment vertical="center"/>
    </xf>
    <xf numFmtId="0" fontId="3" fillId="0" borderId="29" xfId="0" applyFont="1" applyBorder="1">
      <alignment vertical="center"/>
    </xf>
    <xf numFmtId="0" fontId="3" fillId="0" borderId="40" xfId="0" applyFont="1" applyBorder="1">
      <alignment vertical="center"/>
    </xf>
    <xf numFmtId="0" fontId="3" fillId="0" borderId="7" xfId="0" applyFont="1" applyBorder="1">
      <alignment vertical="center"/>
    </xf>
    <xf numFmtId="0" fontId="3" fillId="0" borderId="30" xfId="0" applyFont="1" applyBorder="1">
      <alignment vertical="center"/>
    </xf>
    <xf numFmtId="0" fontId="3" fillId="0" borderId="5" xfId="0" applyFont="1" applyBorder="1" applyAlignment="1">
      <alignment vertical="center" wrapText="1"/>
    </xf>
    <xf numFmtId="0" fontId="3" fillId="0" borderId="29" xfId="0" applyFont="1" applyBorder="1" applyAlignment="1">
      <alignment vertical="center" wrapText="1"/>
    </xf>
    <xf numFmtId="0" fontId="3" fillId="0" borderId="7" xfId="0" applyFont="1" applyBorder="1" applyAlignment="1">
      <alignment vertical="center" wrapText="1"/>
    </xf>
    <xf numFmtId="0" fontId="3" fillId="0" borderId="30" xfId="0" applyFont="1" applyBorder="1" applyAlignment="1">
      <alignment vertical="center" wrapText="1"/>
    </xf>
    <xf numFmtId="176" fontId="0" fillId="0" borderId="27" xfId="0" applyNumberFormat="1" applyFill="1" applyBorder="1" applyAlignment="1">
      <alignment horizontal="center" vertical="center"/>
    </xf>
    <xf numFmtId="176" fontId="0" fillId="0" borderId="26" xfId="0" applyNumberFormat="1" applyFill="1" applyBorder="1" applyAlignment="1">
      <alignment vertical="center"/>
    </xf>
    <xf numFmtId="176" fontId="0" fillId="0" borderId="27" xfId="0" applyNumberFormat="1" applyFill="1" applyBorder="1" applyAlignment="1">
      <alignment vertical="center"/>
    </xf>
    <xf numFmtId="0" fontId="0" fillId="0" borderId="28" xfId="0" applyFill="1" applyBorder="1" applyAlignment="1">
      <alignment vertical="center"/>
    </xf>
    <xf numFmtId="0" fontId="5" fillId="0" borderId="0" xfId="0" applyFont="1" applyAlignment="1">
      <alignment horizontal="right" vertical="center"/>
    </xf>
    <xf numFmtId="0" fontId="7" fillId="0" borderId="0" xfId="0" applyFont="1">
      <alignment vertical="center"/>
    </xf>
    <xf numFmtId="0" fontId="0" fillId="2" borderId="1" xfId="0" applyFill="1" applyBorder="1">
      <alignment vertical="center"/>
    </xf>
    <xf numFmtId="0" fontId="0" fillId="3"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20" fillId="0" borderId="0" xfId="0" applyFont="1">
      <alignment vertical="center"/>
    </xf>
    <xf numFmtId="0" fontId="20" fillId="0" borderId="0" xfId="0" applyFont="1" applyBorder="1" applyAlignment="1">
      <alignment vertical="center"/>
    </xf>
    <xf numFmtId="0" fontId="20" fillId="0" borderId="0" xfId="0" applyFont="1" applyAlignment="1">
      <alignment vertical="center"/>
    </xf>
    <xf numFmtId="0" fontId="20" fillId="0" borderId="0" xfId="0" applyFont="1" applyAlignment="1">
      <alignment vertical="center" shrinkToFit="1"/>
    </xf>
    <xf numFmtId="0" fontId="20" fillId="0" borderId="0" xfId="0" applyFont="1" applyAlignment="1">
      <alignment horizontal="right" vertical="center"/>
    </xf>
    <xf numFmtId="0" fontId="20" fillId="0" borderId="0" xfId="0" quotePrefix="1" applyFont="1" applyAlignment="1">
      <alignment horizontal="left" vertical="center"/>
    </xf>
    <xf numFmtId="38" fontId="20" fillId="0" borderId="0" xfId="1" applyFont="1" applyAlignment="1">
      <alignment vertical="center" shrinkToFit="1"/>
    </xf>
    <xf numFmtId="179" fontId="20" fillId="0" borderId="0" xfId="0" applyNumberFormat="1" applyFont="1" applyAlignment="1">
      <alignment vertical="center" shrinkToFit="1"/>
    </xf>
    <xf numFmtId="0" fontId="20" fillId="0" borderId="27" xfId="0" applyFont="1" applyBorder="1" applyAlignment="1">
      <alignment vertical="center"/>
    </xf>
    <xf numFmtId="0" fontId="20" fillId="0" borderId="0" xfId="0" applyFont="1" applyBorder="1">
      <alignment vertical="center"/>
    </xf>
    <xf numFmtId="0" fontId="0" fillId="0" borderId="27" xfId="0" applyFill="1" applyBorder="1"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0" fillId="0" borderId="0" xfId="0" applyFill="1" applyAlignment="1">
      <alignment vertical="center"/>
    </xf>
    <xf numFmtId="0" fontId="25" fillId="0" borderId="0" xfId="0" applyFont="1" applyFill="1">
      <alignment vertical="center"/>
    </xf>
    <xf numFmtId="0" fontId="0" fillId="0" borderId="0" xfId="0" quotePrefix="1" applyFill="1">
      <alignment vertical="center"/>
    </xf>
    <xf numFmtId="0" fontId="0" fillId="0" borderId="0" xfId="0" applyFill="1" applyAlignment="1">
      <alignment horizontal="center" vertical="center"/>
    </xf>
    <xf numFmtId="0" fontId="0" fillId="0" borderId="19" xfId="0" applyFill="1" applyBorder="1" applyAlignment="1">
      <alignment vertical="center"/>
    </xf>
    <xf numFmtId="3" fontId="0" fillId="0" borderId="0" xfId="0" applyNumberFormat="1" applyFill="1">
      <alignment vertical="center"/>
    </xf>
    <xf numFmtId="0" fontId="13" fillId="0" borderId="0" xfId="0" applyFont="1" applyFill="1" applyAlignment="1">
      <alignment horizontal="left" vertical="center"/>
    </xf>
    <xf numFmtId="0" fontId="17" fillId="0" borderId="0" xfId="0" applyFont="1" applyFill="1">
      <alignment vertical="center"/>
    </xf>
    <xf numFmtId="38" fontId="0" fillId="0" borderId="28" xfId="1" applyFont="1" applyFill="1" applyBorder="1" applyAlignment="1">
      <alignment vertical="center"/>
    </xf>
    <xf numFmtId="0" fontId="0" fillId="0" borderId="0" xfId="0" applyFill="1" applyBorder="1">
      <alignment vertical="center"/>
    </xf>
    <xf numFmtId="0" fontId="0" fillId="4" borderId="28" xfId="0" applyFill="1" applyBorder="1" applyAlignment="1" applyProtection="1">
      <alignment vertical="center"/>
      <protection locked="0"/>
    </xf>
    <xf numFmtId="38" fontId="0" fillId="4" borderId="28" xfId="1" applyFont="1" applyFill="1" applyBorder="1" applyAlignment="1">
      <alignment vertical="center"/>
    </xf>
    <xf numFmtId="38" fontId="0" fillId="0" borderId="0" xfId="1" applyFont="1" applyFill="1">
      <alignment vertical="center"/>
    </xf>
    <xf numFmtId="0" fontId="0" fillId="0" borderId="0" xfId="0" applyFill="1" applyBorder="1" applyAlignment="1">
      <alignment vertical="center" shrinkToFit="1"/>
    </xf>
    <xf numFmtId="0" fontId="20" fillId="0" borderId="0" xfId="0" applyFont="1" applyAlignment="1">
      <alignment horizontal="center" vertical="center"/>
    </xf>
    <xf numFmtId="179" fontId="20" fillId="0" borderId="0" xfId="0" applyNumberFormat="1" applyFont="1" applyAlignment="1">
      <alignment horizontal="center" vertical="center"/>
    </xf>
    <xf numFmtId="0" fontId="0" fillId="0" borderId="28" xfId="0" applyFill="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center" vertical="center" shrinkToFit="1"/>
    </xf>
    <xf numFmtId="0" fontId="20" fillId="0" borderId="0" xfId="0" applyNumberFormat="1" applyFont="1" applyAlignment="1">
      <alignment horizontal="right" vertical="center" shrinkToFit="1"/>
    </xf>
    <xf numFmtId="0" fontId="36" fillId="0" borderId="0" xfId="0" applyFont="1">
      <alignment vertical="center"/>
    </xf>
    <xf numFmtId="49" fontId="38" fillId="0" borderId="0" xfId="3" applyNumberFormat="1" applyFont="1" applyFill="1" applyAlignment="1">
      <alignment vertical="center"/>
    </xf>
    <xf numFmtId="49" fontId="38" fillId="0" borderId="0" xfId="3" applyNumberFormat="1" applyFont="1" applyFill="1" applyBorder="1" applyAlignment="1">
      <alignment vertical="center"/>
    </xf>
    <xf numFmtId="49" fontId="42" fillId="0" borderId="0" xfId="3" applyNumberFormat="1" applyFont="1" applyFill="1" applyBorder="1" applyAlignment="1">
      <alignment vertical="center"/>
    </xf>
    <xf numFmtId="49" fontId="44" fillId="0" borderId="0" xfId="3" applyNumberFormat="1" applyFont="1" applyFill="1" applyBorder="1" applyAlignment="1">
      <alignment vertical="center"/>
    </xf>
    <xf numFmtId="49" fontId="44" fillId="0" borderId="0" xfId="3" applyNumberFormat="1" applyFont="1" applyFill="1" applyAlignment="1">
      <alignment vertical="center"/>
    </xf>
    <xf numFmtId="0" fontId="44" fillId="0" borderId="0" xfId="3" applyNumberFormat="1" applyFont="1" applyFill="1" applyBorder="1" applyAlignment="1">
      <alignment vertical="center"/>
    </xf>
    <xf numFmtId="0" fontId="44" fillId="0" borderId="0" xfId="3" applyFont="1" applyFill="1" applyBorder="1" applyAlignment="1">
      <alignment vertical="center"/>
    </xf>
    <xf numFmtId="49" fontId="45" fillId="0" borderId="0" xfId="3" applyNumberFormat="1" applyFont="1" applyFill="1" applyBorder="1" applyAlignment="1">
      <alignment vertical="center" shrinkToFit="1"/>
    </xf>
    <xf numFmtId="49" fontId="45" fillId="0" borderId="0" xfId="3" applyNumberFormat="1" applyFont="1" applyFill="1" applyBorder="1" applyAlignment="1">
      <alignment vertical="center"/>
    </xf>
    <xf numFmtId="49" fontId="44" fillId="0" borderId="0" xfId="3" applyNumberFormat="1" applyFont="1" applyFill="1" applyBorder="1" applyAlignment="1">
      <alignment horizontal="center" vertical="center"/>
    </xf>
    <xf numFmtId="180" fontId="44" fillId="0" borderId="0" xfId="3" applyNumberFormat="1" applyFont="1" applyFill="1" applyBorder="1" applyAlignment="1">
      <alignment vertical="center" shrinkToFit="1"/>
    </xf>
    <xf numFmtId="0" fontId="44" fillId="0" borderId="0" xfId="3" applyFont="1" applyFill="1" applyBorder="1" applyAlignment="1">
      <alignment vertical="center" shrinkToFit="1"/>
    </xf>
    <xf numFmtId="180" fontId="45" fillId="0" borderId="0" xfId="3" applyNumberFormat="1" applyFont="1" applyFill="1" applyBorder="1" applyAlignment="1">
      <alignment vertical="center" shrinkToFit="1"/>
    </xf>
    <xf numFmtId="49" fontId="38" fillId="0" borderId="0" xfId="3" applyNumberFormat="1" applyFont="1" applyFill="1" applyBorder="1" applyAlignment="1">
      <alignment horizontal="right" vertical="center"/>
    </xf>
    <xf numFmtId="49" fontId="35" fillId="0" borderId="37" xfId="3" applyNumberFormat="1" applyFont="1" applyFill="1" applyBorder="1" applyAlignment="1">
      <alignment horizontal="center" vertical="center"/>
    </xf>
    <xf numFmtId="181" fontId="38" fillId="0" borderId="55" xfId="3" applyNumberFormat="1" applyFont="1" applyFill="1" applyBorder="1" applyAlignment="1">
      <alignment horizontal="right" vertical="center"/>
    </xf>
    <xf numFmtId="49" fontId="38" fillId="0" borderId="37" xfId="3" applyNumberFormat="1" applyFont="1" applyFill="1" applyBorder="1" applyAlignment="1">
      <alignment horizontal="center" vertical="center"/>
    </xf>
    <xf numFmtId="181" fontId="35" fillId="0" borderId="55" xfId="3" applyNumberFormat="1" applyFont="1" applyFill="1" applyBorder="1" applyAlignment="1">
      <alignment horizontal="right" vertical="center"/>
    </xf>
    <xf numFmtId="49" fontId="35" fillId="0" borderId="18" xfId="3" applyNumberFormat="1" applyFont="1" applyFill="1" applyBorder="1" applyAlignment="1">
      <alignment horizontal="center" vertical="center"/>
    </xf>
    <xf numFmtId="181" fontId="35" fillId="0" borderId="20" xfId="3" applyNumberFormat="1" applyFont="1" applyFill="1" applyBorder="1" applyAlignment="1">
      <alignment horizontal="right" vertical="center"/>
    </xf>
    <xf numFmtId="49" fontId="35" fillId="0" borderId="48" xfId="3" applyNumberFormat="1" applyFont="1" applyFill="1" applyBorder="1" applyAlignment="1">
      <alignment horizontal="center" vertical="center"/>
    </xf>
    <xf numFmtId="181" fontId="35" fillId="0" borderId="49" xfId="3" applyNumberFormat="1" applyFont="1" applyFill="1" applyBorder="1" applyAlignment="1">
      <alignment horizontal="right" vertical="center"/>
    </xf>
    <xf numFmtId="0" fontId="47" fillId="0" borderId="0" xfId="3" applyFont="1" applyFill="1" applyBorder="1" applyAlignment="1">
      <alignment horizontal="left" vertical="center" readingOrder="1"/>
    </xf>
    <xf numFmtId="181" fontId="48" fillId="0" borderId="55" xfId="3" applyNumberFormat="1" applyFont="1" applyFill="1" applyBorder="1" applyAlignment="1">
      <alignment horizontal="right" vertical="center"/>
    </xf>
    <xf numFmtId="49" fontId="48" fillId="0" borderId="37" xfId="3" applyNumberFormat="1" applyFont="1" applyFill="1" applyBorder="1" applyAlignment="1">
      <alignment horizontal="center" vertical="center"/>
    </xf>
    <xf numFmtId="49" fontId="35" fillId="0" borderId="23" xfId="3" applyNumberFormat="1" applyFont="1" applyFill="1" applyBorder="1" applyAlignment="1">
      <alignment horizontal="center" vertical="center"/>
    </xf>
    <xf numFmtId="181" fontId="48" fillId="0" borderId="25" xfId="3" applyNumberFormat="1" applyFont="1" applyFill="1" applyBorder="1" applyAlignment="1">
      <alignment horizontal="right" vertical="center"/>
    </xf>
    <xf numFmtId="49" fontId="48" fillId="0" borderId="23" xfId="3" applyNumberFormat="1" applyFont="1" applyFill="1" applyBorder="1" applyAlignment="1">
      <alignment horizontal="center" vertical="center"/>
    </xf>
    <xf numFmtId="181" fontId="35" fillId="0" borderId="25" xfId="3" applyNumberFormat="1" applyFont="1" applyFill="1" applyBorder="1" applyAlignment="1">
      <alignment horizontal="right" vertical="center"/>
    </xf>
    <xf numFmtId="49" fontId="35" fillId="0" borderId="61" xfId="3" applyNumberFormat="1" applyFont="1" applyFill="1" applyBorder="1" applyAlignment="1">
      <alignment horizontal="center" vertical="center"/>
    </xf>
    <xf numFmtId="181" fontId="35" fillId="0" borderId="60" xfId="3" applyNumberFormat="1" applyFont="1" applyFill="1" applyBorder="1" applyAlignment="1">
      <alignment horizontal="right" vertical="center"/>
    </xf>
    <xf numFmtId="49" fontId="38" fillId="0" borderId="61" xfId="3" applyNumberFormat="1" applyFont="1" applyFill="1" applyBorder="1" applyAlignment="1">
      <alignment vertical="center"/>
    </xf>
    <xf numFmtId="49" fontId="35" fillId="0" borderId="61" xfId="3" applyNumberFormat="1" applyFont="1" applyFill="1" applyBorder="1" applyAlignment="1">
      <alignment vertical="center"/>
    </xf>
    <xf numFmtId="181" fontId="35" fillId="0" borderId="60" xfId="3" applyNumberFormat="1" applyFont="1" applyFill="1" applyBorder="1" applyAlignment="1">
      <alignment vertical="center"/>
    </xf>
    <xf numFmtId="49" fontId="38" fillId="0" borderId="0" xfId="3" applyNumberFormat="1" applyFont="1" applyFill="1" applyBorder="1" applyAlignment="1">
      <alignment horizontal="center" vertical="center"/>
    </xf>
    <xf numFmtId="49" fontId="35" fillId="0" borderId="0" xfId="3" applyNumberFormat="1" applyFont="1" applyFill="1" applyBorder="1" applyAlignment="1">
      <alignment horizontal="center" vertical="center"/>
    </xf>
    <xf numFmtId="181" fontId="35" fillId="0" borderId="0" xfId="3" applyNumberFormat="1" applyFont="1" applyFill="1" applyBorder="1" applyAlignment="1">
      <alignment horizontal="right" vertical="center"/>
    </xf>
    <xf numFmtId="49" fontId="35" fillId="0" borderId="0" xfId="3" applyNumberFormat="1" applyFont="1" applyFill="1" applyBorder="1" applyAlignment="1">
      <alignment vertical="center"/>
    </xf>
    <xf numFmtId="181" fontId="35" fillId="0" borderId="0" xfId="3" applyNumberFormat="1" applyFont="1" applyFill="1" applyBorder="1" applyAlignment="1">
      <alignment vertical="center"/>
    </xf>
    <xf numFmtId="49" fontId="36" fillId="0" borderId="0" xfId="3" applyNumberFormat="1" applyFont="1" applyFill="1" applyBorder="1" applyAlignment="1">
      <alignment vertical="center"/>
    </xf>
    <xf numFmtId="0" fontId="36" fillId="0" borderId="0" xfId="3" applyFont="1" applyFill="1" applyBorder="1" applyAlignment="1">
      <alignment vertical="center"/>
    </xf>
    <xf numFmtId="49" fontId="38" fillId="0" borderId="0" xfId="3" applyNumberFormat="1" applyFont="1" applyFill="1" applyBorder="1" applyAlignment="1">
      <alignment horizontal="left" vertical="center"/>
    </xf>
    <xf numFmtId="49" fontId="49" fillId="0" borderId="0" xfId="3" applyNumberFormat="1" applyFont="1" applyFill="1" applyAlignment="1">
      <alignment vertical="center"/>
    </xf>
    <xf numFmtId="49" fontId="38" fillId="0" borderId="0" xfId="3" applyNumberFormat="1" applyFont="1" applyBorder="1" applyAlignment="1">
      <alignment vertical="center"/>
    </xf>
    <xf numFmtId="49" fontId="38" fillId="0" borderId="0" xfId="3" applyNumberFormat="1" applyFont="1" applyAlignment="1">
      <alignment vertical="center"/>
    </xf>
    <xf numFmtId="49" fontId="42" fillId="0" borderId="0" xfId="3" applyNumberFormat="1" applyFont="1" applyBorder="1" applyAlignment="1">
      <alignment vertical="center"/>
    </xf>
    <xf numFmtId="49" fontId="44" fillId="0" borderId="0" xfId="3" applyNumberFormat="1" applyFont="1" applyBorder="1" applyAlignment="1">
      <alignment vertical="center"/>
    </xf>
    <xf numFmtId="49" fontId="44" fillId="0" borderId="0" xfId="3" applyNumberFormat="1" applyFont="1" applyAlignment="1">
      <alignment vertical="center"/>
    </xf>
    <xf numFmtId="0" fontId="44" fillId="0" borderId="0" xfId="3" applyNumberFormat="1" applyFont="1" applyBorder="1" applyAlignment="1">
      <alignment vertical="center"/>
    </xf>
    <xf numFmtId="0" fontId="44" fillId="0" borderId="0" xfId="3" applyFont="1" applyBorder="1" applyAlignment="1">
      <alignment vertical="center"/>
    </xf>
    <xf numFmtId="49" fontId="45" fillId="0" borderId="0" xfId="3" applyNumberFormat="1" applyFont="1" applyBorder="1" applyAlignment="1">
      <alignment vertical="center" shrinkToFit="1"/>
    </xf>
    <xf numFmtId="49" fontId="45" fillId="0" borderId="0" xfId="3" applyNumberFormat="1" applyFont="1" applyBorder="1" applyAlignment="1">
      <alignment vertical="center"/>
    </xf>
    <xf numFmtId="49" fontId="44" fillId="0" borderId="0" xfId="3" applyNumberFormat="1" applyFont="1" applyBorder="1" applyAlignment="1">
      <alignment horizontal="center" vertical="center"/>
    </xf>
    <xf numFmtId="180" fontId="44" fillId="0" borderId="0" xfId="3" applyNumberFormat="1" applyFont="1" applyBorder="1" applyAlignment="1">
      <alignment vertical="center" shrinkToFit="1"/>
    </xf>
    <xf numFmtId="0" fontId="44" fillId="0" borderId="0" xfId="3" applyFont="1" applyBorder="1" applyAlignment="1">
      <alignment vertical="center" shrinkToFit="1"/>
    </xf>
    <xf numFmtId="180" fontId="45" fillId="0" borderId="0" xfId="3" applyNumberFormat="1" applyFont="1" applyBorder="1" applyAlignment="1">
      <alignment vertical="center" shrinkToFit="1"/>
    </xf>
    <xf numFmtId="49" fontId="38" fillId="0" borderId="0" xfId="3" applyNumberFormat="1" applyFont="1" applyBorder="1" applyAlignment="1">
      <alignment horizontal="right" vertical="center"/>
    </xf>
    <xf numFmtId="49" fontId="35" fillId="0" borderId="37" xfId="3" applyNumberFormat="1" applyFont="1" applyBorder="1" applyAlignment="1">
      <alignment horizontal="center" vertical="center"/>
    </xf>
    <xf numFmtId="181" fontId="48" fillId="0" borderId="55" xfId="3" applyNumberFormat="1" applyFont="1" applyBorder="1" applyAlignment="1">
      <alignment horizontal="right" vertical="center"/>
    </xf>
    <xf numFmtId="49" fontId="48" fillId="0" borderId="37" xfId="3" applyNumberFormat="1" applyFont="1" applyBorder="1" applyAlignment="1">
      <alignment horizontal="center" vertical="center"/>
    </xf>
    <xf numFmtId="181" fontId="35" fillId="0" borderId="55" xfId="3" applyNumberFormat="1" applyFont="1" applyBorder="1" applyAlignment="1">
      <alignment horizontal="right" vertical="center"/>
    </xf>
    <xf numFmtId="49" fontId="35" fillId="0" borderId="18" xfId="3" applyNumberFormat="1" applyFont="1" applyBorder="1" applyAlignment="1">
      <alignment horizontal="center" vertical="center"/>
    </xf>
    <xf numFmtId="181" fontId="35" fillId="0" borderId="20" xfId="3" applyNumberFormat="1" applyFont="1" applyBorder="1" applyAlignment="1">
      <alignment horizontal="right" vertical="center"/>
    </xf>
    <xf numFmtId="49" fontId="35" fillId="0" borderId="48" xfId="3" applyNumberFormat="1" applyFont="1" applyBorder="1" applyAlignment="1">
      <alignment horizontal="center" vertical="center"/>
    </xf>
    <xf numFmtId="181" fontId="35" fillId="0" borderId="49" xfId="3" applyNumberFormat="1" applyFont="1" applyBorder="1" applyAlignment="1">
      <alignment horizontal="right" vertical="center"/>
    </xf>
    <xf numFmtId="0" fontId="47" fillId="0" borderId="0" xfId="3" applyFont="1" applyBorder="1" applyAlignment="1">
      <alignment horizontal="left" vertical="center" readingOrder="1"/>
    </xf>
    <xf numFmtId="49" fontId="35" fillId="0" borderId="23" xfId="3" applyNumberFormat="1" applyFont="1" applyBorder="1" applyAlignment="1">
      <alignment horizontal="center" vertical="center"/>
    </xf>
    <xf numFmtId="181" fontId="48" fillId="0" borderId="25" xfId="3" applyNumberFormat="1" applyFont="1" applyBorder="1" applyAlignment="1">
      <alignment horizontal="right" vertical="center"/>
    </xf>
    <xf numFmtId="49" fontId="48" fillId="0" borderId="23" xfId="3" applyNumberFormat="1" applyFont="1" applyBorder="1" applyAlignment="1">
      <alignment horizontal="center" vertical="center"/>
    </xf>
    <xf numFmtId="181" fontId="35" fillId="0" borderId="25" xfId="3" applyNumberFormat="1" applyFont="1" applyBorder="1" applyAlignment="1">
      <alignment horizontal="right" vertical="center"/>
    </xf>
    <xf numFmtId="49" fontId="35" fillId="0" borderId="61" xfId="3" applyNumberFormat="1" applyFont="1" applyBorder="1" applyAlignment="1">
      <alignment horizontal="center" vertical="center"/>
    </xf>
    <xf numFmtId="181" fontId="35" fillId="0" borderId="60" xfId="3" applyNumberFormat="1" applyFont="1" applyBorder="1" applyAlignment="1">
      <alignment horizontal="right" vertical="center"/>
    </xf>
    <xf numFmtId="49" fontId="38" fillId="0" borderId="61" xfId="3" applyNumberFormat="1" applyFont="1" applyBorder="1" applyAlignment="1">
      <alignment vertical="center"/>
    </xf>
    <xf numFmtId="49" fontId="35" fillId="0" borderId="10" xfId="3" applyNumberFormat="1" applyFont="1" applyBorder="1" applyAlignment="1">
      <alignment horizontal="center" vertical="center"/>
    </xf>
    <xf numFmtId="181" fontId="35" fillId="0" borderId="6" xfId="3" applyNumberFormat="1" applyFont="1" applyBorder="1" applyAlignment="1">
      <alignment horizontal="right" vertical="center"/>
    </xf>
    <xf numFmtId="49" fontId="35" fillId="0" borderId="69" xfId="3" applyNumberFormat="1" applyFont="1" applyBorder="1" applyAlignment="1">
      <alignment vertical="center"/>
    </xf>
    <xf numFmtId="181" fontId="35" fillId="0" borderId="71" xfId="3" applyNumberFormat="1" applyFont="1" applyBorder="1" applyAlignment="1">
      <alignment vertical="center"/>
    </xf>
    <xf numFmtId="0" fontId="36" fillId="0" borderId="70" xfId="3" applyFont="1" applyBorder="1" applyAlignment="1">
      <alignment vertical="center"/>
    </xf>
    <xf numFmtId="0" fontId="36" fillId="0" borderId="72" xfId="3" applyFont="1" applyBorder="1" applyAlignment="1">
      <alignment vertical="center"/>
    </xf>
    <xf numFmtId="49" fontId="35" fillId="0" borderId="11" xfId="3" applyNumberFormat="1" applyFont="1" applyBorder="1" applyAlignment="1">
      <alignment horizontal="center" vertical="center"/>
    </xf>
    <xf numFmtId="181" fontId="35" fillId="0" borderId="8" xfId="3" applyNumberFormat="1" applyFont="1" applyBorder="1" applyAlignment="1">
      <alignment horizontal="right" vertical="center"/>
    </xf>
    <xf numFmtId="49" fontId="35" fillId="0" borderId="11" xfId="3" applyNumberFormat="1" applyFont="1" applyBorder="1" applyAlignment="1">
      <alignment vertical="center"/>
    </xf>
    <xf numFmtId="181" fontId="35" fillId="0" borderId="8" xfId="3" applyNumberFormat="1" applyFont="1" applyBorder="1" applyAlignment="1">
      <alignment vertical="center"/>
    </xf>
    <xf numFmtId="0" fontId="36" fillId="0" borderId="7" xfId="3" applyFont="1" applyBorder="1" applyAlignment="1">
      <alignment vertical="center"/>
    </xf>
    <xf numFmtId="0" fontId="36" fillId="0" borderId="30" xfId="3" applyFont="1" applyBorder="1" applyAlignment="1">
      <alignment vertical="center"/>
    </xf>
    <xf numFmtId="49" fontId="38" fillId="0" borderId="0" xfId="3" applyNumberFormat="1" applyFont="1" applyBorder="1" applyAlignment="1">
      <alignment horizontal="center" vertical="center"/>
    </xf>
    <xf numFmtId="49" fontId="35" fillId="0" borderId="0" xfId="3" applyNumberFormat="1" applyFont="1" applyBorder="1" applyAlignment="1">
      <alignment horizontal="center" vertical="center"/>
    </xf>
    <xf numFmtId="181" fontId="35" fillId="0" borderId="0" xfId="3" applyNumberFormat="1" applyFont="1" applyBorder="1" applyAlignment="1">
      <alignment horizontal="center" vertical="center"/>
    </xf>
    <xf numFmtId="181" fontId="35" fillId="0" borderId="0" xfId="3" applyNumberFormat="1" applyFont="1" applyBorder="1" applyAlignment="1">
      <alignment horizontal="right" vertical="center"/>
    </xf>
    <xf numFmtId="49" fontId="36" fillId="0" borderId="0" xfId="3" applyNumberFormat="1" applyFont="1" applyBorder="1" applyAlignment="1">
      <alignment vertical="center"/>
    </xf>
    <xf numFmtId="0" fontId="36" fillId="0" borderId="0" xfId="3" applyFont="1" applyBorder="1" applyAlignment="1">
      <alignment vertical="center"/>
    </xf>
    <xf numFmtId="49" fontId="38" fillId="0" borderId="0" xfId="3" applyNumberFormat="1" applyFont="1" applyBorder="1" applyAlignment="1">
      <alignment horizontal="left" vertical="center"/>
    </xf>
    <xf numFmtId="38" fontId="38" fillId="0" borderId="0" xfId="4" applyFont="1" applyAlignment="1">
      <alignment vertical="center"/>
    </xf>
    <xf numFmtId="49" fontId="49" fillId="0" borderId="0" xfId="3" applyNumberFormat="1" applyFont="1" applyAlignment="1">
      <alignment vertical="center"/>
    </xf>
    <xf numFmtId="49" fontId="50" fillId="0" borderId="0" xfId="3" applyNumberFormat="1" applyFont="1" applyBorder="1" applyAlignment="1">
      <alignment vertical="center" shrinkToFit="1"/>
    </xf>
    <xf numFmtId="49" fontId="35" fillId="0" borderId="69" xfId="3" applyNumberFormat="1" applyFont="1" applyBorder="1" applyAlignment="1">
      <alignment horizontal="center" vertical="center"/>
    </xf>
    <xf numFmtId="181" fontId="35" fillId="0" borderId="71" xfId="3" applyNumberFormat="1" applyFont="1" applyBorder="1" applyAlignment="1">
      <alignment horizontal="right" vertical="center"/>
    </xf>
    <xf numFmtId="49" fontId="36" fillId="0" borderId="69" xfId="3" applyNumberFormat="1" applyFont="1" applyBorder="1" applyAlignment="1">
      <alignment vertical="center"/>
    </xf>
    <xf numFmtId="0" fontId="20" fillId="0" borderId="0" xfId="0" quotePrefix="1" applyFont="1" applyAlignment="1">
      <alignment horizontal="left" vertical="top"/>
    </xf>
    <xf numFmtId="0" fontId="20" fillId="0" borderId="0" xfId="0" applyFont="1" applyAlignment="1">
      <alignment horizontal="left" vertical="top" wrapText="1"/>
    </xf>
    <xf numFmtId="0" fontId="20" fillId="0" borderId="0" xfId="0" applyFont="1" applyAlignment="1">
      <alignment horizontal="left" vertical="top"/>
    </xf>
    <xf numFmtId="38" fontId="20" fillId="0" borderId="0" xfId="0" applyNumberFormat="1" applyFont="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7" xfId="0" applyFont="1" applyBorder="1" applyAlignment="1">
      <alignment vertical="center"/>
    </xf>
    <xf numFmtId="0" fontId="3" fillId="0" borderId="30" xfId="0" applyFont="1" applyBorder="1" applyAlignment="1">
      <alignment vertical="center"/>
    </xf>
    <xf numFmtId="0" fontId="22" fillId="0" borderId="0" xfId="0" applyFont="1">
      <alignment vertical="center"/>
    </xf>
    <xf numFmtId="0" fontId="52" fillId="0" borderId="0" xfId="0" applyFont="1">
      <alignment vertical="center"/>
    </xf>
    <xf numFmtId="0" fontId="52" fillId="0" borderId="0" xfId="0" applyFont="1" applyBorder="1" applyAlignment="1">
      <alignment vertical="center"/>
    </xf>
    <xf numFmtId="0" fontId="52" fillId="0" borderId="0" xfId="0" applyFont="1" applyFill="1" applyBorder="1" applyAlignment="1">
      <alignment vertical="center"/>
    </xf>
    <xf numFmtId="49" fontId="52" fillId="0" borderId="0" xfId="0" applyNumberFormat="1" applyFont="1" applyAlignment="1">
      <alignment vertical="center"/>
    </xf>
    <xf numFmtId="0" fontId="52" fillId="0" borderId="0" xfId="0" applyFont="1" applyAlignment="1">
      <alignment vertical="center"/>
    </xf>
    <xf numFmtId="0" fontId="52" fillId="0" borderId="0" xfId="0" applyFont="1" applyAlignment="1">
      <alignment horizontal="center" vertical="center"/>
    </xf>
    <xf numFmtId="0" fontId="52" fillId="0" borderId="0" xfId="0" applyFont="1" applyAlignment="1">
      <alignment horizontal="right" vertical="center"/>
    </xf>
    <xf numFmtId="0" fontId="54" fillId="0" borderId="0" xfId="0" applyFont="1">
      <alignment vertical="center"/>
    </xf>
    <xf numFmtId="0" fontId="52" fillId="0" borderId="22" xfId="0" applyFont="1" applyBorder="1">
      <alignment vertical="center"/>
    </xf>
    <xf numFmtId="0" fontId="52" fillId="0" borderId="22" xfId="0" quotePrefix="1" applyFont="1" applyBorder="1" applyAlignment="1">
      <alignment vertical="center"/>
    </xf>
    <xf numFmtId="0" fontId="52" fillId="0" borderId="22" xfId="0" applyFont="1" applyBorder="1" applyAlignment="1">
      <alignment vertical="center"/>
    </xf>
    <xf numFmtId="0" fontId="52" fillId="0" borderId="0" xfId="0" applyFont="1" applyBorder="1">
      <alignment vertical="center"/>
    </xf>
    <xf numFmtId="0" fontId="52" fillId="0" borderId="57" xfId="0" applyFont="1" applyBorder="1" applyAlignment="1">
      <alignment vertical="center"/>
    </xf>
    <xf numFmtId="0" fontId="52" fillId="0" borderId="57" xfId="0" applyFont="1" applyBorder="1">
      <alignment vertical="center"/>
    </xf>
    <xf numFmtId="0" fontId="0" fillId="4" borderId="28" xfId="0" applyFill="1" applyBorder="1" applyAlignment="1">
      <alignment horizontal="left" vertical="center"/>
    </xf>
    <xf numFmtId="0" fontId="0" fillId="0" borderId="0" xfId="0" applyFill="1" applyBorder="1" applyAlignment="1">
      <alignment horizontal="center" vertical="center"/>
    </xf>
    <xf numFmtId="38" fontId="0" fillId="0" borderId="0" xfId="1" applyFont="1" applyFill="1" applyBorder="1" applyAlignment="1">
      <alignment horizontal="center" vertical="center"/>
    </xf>
    <xf numFmtId="0" fontId="20" fillId="0" borderId="0" xfId="0" applyFont="1" applyAlignment="1">
      <alignment vertical="center" wrapText="1"/>
    </xf>
    <xf numFmtId="179" fontId="20" fillId="0" borderId="0" xfId="0" applyNumberFormat="1" applyFont="1" applyAlignment="1">
      <alignment vertical="center"/>
    </xf>
    <xf numFmtId="0" fontId="0" fillId="0" borderId="28" xfId="0" applyFill="1" applyBorder="1" applyAlignment="1">
      <alignment vertical="center"/>
    </xf>
    <xf numFmtId="0" fontId="0" fillId="9" borderId="0" xfId="0" applyFill="1">
      <alignment vertical="center"/>
    </xf>
    <xf numFmtId="0" fontId="0" fillId="9" borderId="0" xfId="0" applyFill="1" applyBorder="1">
      <alignment vertical="center"/>
    </xf>
    <xf numFmtId="0" fontId="0" fillId="0" borderId="0" xfId="0" applyBorder="1">
      <alignment vertical="center"/>
    </xf>
    <xf numFmtId="38" fontId="0" fillId="0" borderId="0" xfId="1" applyFont="1" applyFill="1" applyBorder="1" applyAlignment="1">
      <alignment vertical="center" shrinkToFit="1"/>
    </xf>
    <xf numFmtId="0" fontId="32" fillId="0" borderId="0" xfId="2" applyFont="1" applyBorder="1" applyAlignment="1">
      <alignment horizontal="left" vertical="center" wrapText="1"/>
    </xf>
    <xf numFmtId="0" fontId="27" fillId="0" borderId="0" xfId="2" applyFont="1" applyBorder="1" applyAlignment="1">
      <alignment horizontal="left" vertical="center" wrapText="1"/>
    </xf>
    <xf numFmtId="38" fontId="32" fillId="0" borderId="0" xfId="1" applyFont="1" applyBorder="1" applyAlignment="1">
      <alignment horizontal="right" vertical="center" shrinkToFit="1"/>
    </xf>
    <xf numFmtId="38" fontId="33" fillId="0" borderId="0" xfId="1" applyFont="1" applyBorder="1" applyAlignment="1">
      <alignment horizontal="right" vertical="center" shrinkToFit="1"/>
    </xf>
    <xf numFmtId="0" fontId="0" fillId="0" borderId="0" xfId="0" applyFill="1" applyBorder="1" applyAlignment="1">
      <alignment vertical="center"/>
    </xf>
    <xf numFmtId="0" fontId="26" fillId="0" borderId="0" xfId="0" applyFont="1" applyFill="1" applyBorder="1" applyAlignment="1">
      <alignment vertical="center" shrinkToFit="1"/>
    </xf>
    <xf numFmtId="0" fontId="0" fillId="4" borderId="28" xfId="0" applyFill="1" applyBorder="1" applyAlignment="1">
      <alignment vertical="center"/>
    </xf>
    <xf numFmtId="0" fontId="56" fillId="0" borderId="0" xfId="0" applyFont="1" applyFill="1">
      <alignment vertical="center"/>
    </xf>
    <xf numFmtId="0" fontId="0" fillId="10" borderId="1" xfId="0" applyFill="1" applyBorder="1">
      <alignment vertical="center"/>
    </xf>
    <xf numFmtId="0" fontId="58" fillId="0" borderId="0" xfId="0" applyFont="1" applyFill="1">
      <alignment vertical="center"/>
    </xf>
    <xf numFmtId="0" fontId="59" fillId="0" borderId="0" xfId="0" applyFont="1" applyFill="1" applyAlignment="1">
      <alignment horizontal="left" vertical="center"/>
    </xf>
    <xf numFmtId="38" fontId="0" fillId="0" borderId="28" xfId="1" applyFont="1" applyFill="1" applyBorder="1" applyAlignment="1" applyProtection="1">
      <alignment horizontal="center" vertical="center"/>
    </xf>
    <xf numFmtId="0" fontId="0" fillId="0" borderId="0" xfId="0" applyBorder="1" applyAlignment="1">
      <alignment vertical="center"/>
    </xf>
    <xf numFmtId="0" fontId="0" fillId="0" borderId="28" xfId="0"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lignment vertical="center"/>
    </xf>
    <xf numFmtId="0" fontId="8" fillId="0" borderId="0" xfId="0" applyFont="1" applyFill="1" applyBorder="1">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11" fillId="0" borderId="0" xfId="0" applyFont="1" applyFill="1" applyBorder="1" applyAlignment="1">
      <alignment vertical="center" wrapText="1"/>
    </xf>
    <xf numFmtId="0" fontId="60" fillId="0" borderId="0" xfId="0" applyFont="1">
      <alignment vertical="center"/>
    </xf>
    <xf numFmtId="0" fontId="6" fillId="0" borderId="0" xfId="0" applyFont="1" applyFill="1" applyBorder="1">
      <alignment vertical="center"/>
    </xf>
    <xf numFmtId="0" fontId="61" fillId="0" borderId="0" xfId="0" applyFont="1">
      <alignment vertical="center"/>
    </xf>
    <xf numFmtId="0" fontId="60" fillId="0" borderId="0" xfId="0" applyFont="1" applyAlignment="1">
      <alignment vertical="center"/>
    </xf>
    <xf numFmtId="0" fontId="7" fillId="0" borderId="21" xfId="0" applyFont="1" applyFill="1" applyBorder="1" applyAlignment="1">
      <alignment vertical="top" wrapText="1"/>
    </xf>
    <xf numFmtId="0" fontId="7" fillId="0" borderId="0" xfId="0" applyFont="1" applyFill="1" applyBorder="1" applyAlignment="1">
      <alignment vertical="top" wrapText="1"/>
    </xf>
    <xf numFmtId="0" fontId="7" fillId="0" borderId="22" xfId="0" applyFont="1" applyFill="1" applyBorder="1" applyAlignment="1">
      <alignment vertical="top" wrapText="1"/>
    </xf>
    <xf numFmtId="0" fontId="7" fillId="0" borderId="23" xfId="0" applyFont="1" applyFill="1" applyBorder="1" applyAlignment="1">
      <alignment vertical="top" wrapText="1"/>
    </xf>
    <xf numFmtId="0" fontId="7" fillId="0" borderId="24" xfId="0" applyFont="1" applyFill="1" applyBorder="1" applyAlignment="1">
      <alignment vertical="top" wrapText="1"/>
    </xf>
    <xf numFmtId="0" fontId="7" fillId="0" borderId="25" xfId="0" applyFont="1" applyFill="1" applyBorder="1" applyAlignment="1">
      <alignment vertical="top" wrapText="1"/>
    </xf>
    <xf numFmtId="0" fontId="0" fillId="0" borderId="1" xfId="0" applyFill="1" applyBorder="1" applyAlignment="1">
      <alignment horizontal="center" vertical="center"/>
    </xf>
    <xf numFmtId="0" fontId="14" fillId="9" borderId="0" xfId="0" applyFont="1" applyFill="1">
      <alignment vertical="center"/>
    </xf>
    <xf numFmtId="0" fontId="55" fillId="9" borderId="0" xfId="0" applyFont="1" applyFill="1">
      <alignment vertical="center"/>
    </xf>
    <xf numFmtId="0" fontId="16" fillId="9" borderId="0" xfId="0" applyFont="1" applyFill="1">
      <alignment vertical="center"/>
    </xf>
    <xf numFmtId="0" fontId="55" fillId="9" borderId="0" xfId="0" applyFont="1" applyFill="1" applyAlignment="1">
      <alignment horizontal="left" vertical="center"/>
    </xf>
    <xf numFmtId="0" fontId="55" fillId="9" borderId="0" xfId="0" applyFont="1" applyFill="1" applyAlignment="1">
      <alignment horizontal="right" vertical="center"/>
    </xf>
    <xf numFmtId="0" fontId="55" fillId="0" borderId="26" xfId="0" applyFont="1" applyFill="1" applyBorder="1" applyAlignment="1">
      <alignment vertical="center"/>
    </xf>
    <xf numFmtId="0" fontId="55" fillId="0" borderId="27" xfId="0" applyFont="1" applyFill="1" applyBorder="1" applyAlignment="1">
      <alignment vertical="center"/>
    </xf>
    <xf numFmtId="0" fontId="55" fillId="0" borderId="28" xfId="0" applyFont="1" applyFill="1" applyBorder="1" applyAlignment="1">
      <alignment vertical="center"/>
    </xf>
    <xf numFmtId="38" fontId="0" fillId="0" borderId="26" xfId="0" applyNumberFormat="1" applyFill="1" applyBorder="1" applyAlignment="1" applyProtection="1">
      <alignment horizontal="center" vertical="center"/>
      <protection locked="0"/>
    </xf>
    <xf numFmtId="38" fontId="0" fillId="0" borderId="27" xfId="0" applyNumberFormat="1" applyFill="1" applyBorder="1" applyAlignment="1" applyProtection="1">
      <alignment horizontal="center" vertical="center"/>
      <protection locked="0"/>
    </xf>
    <xf numFmtId="0" fontId="25" fillId="11" borderId="26" xfId="0" applyFont="1" applyFill="1" applyBorder="1" applyAlignment="1">
      <alignment horizontal="center" vertical="center"/>
    </xf>
    <xf numFmtId="0" fontId="25" fillId="11" borderId="27" xfId="0" applyFont="1" applyFill="1" applyBorder="1" applyAlignment="1">
      <alignment horizontal="center" vertical="center"/>
    </xf>
    <xf numFmtId="0" fontId="25" fillId="11" borderId="28"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28" xfId="0" applyFont="1" applyFill="1" applyBorder="1" applyAlignment="1">
      <alignment horizontal="center" vertical="center"/>
    </xf>
    <xf numFmtId="0" fontId="0" fillId="0" borderId="56" xfId="0" applyFill="1" applyBorder="1" applyAlignment="1">
      <alignment horizontal="center" vertical="center"/>
    </xf>
    <xf numFmtId="0" fontId="0" fillId="0" borderId="41" xfId="0" applyFill="1" applyBorder="1" applyAlignment="1">
      <alignment horizontal="center" vertical="center"/>
    </xf>
    <xf numFmtId="0" fontId="0" fillId="0" borderId="26" xfId="0" applyFill="1" applyBorder="1" applyAlignment="1">
      <alignment horizontal="center" vertical="center"/>
    </xf>
    <xf numFmtId="0" fontId="0" fillId="0" borderId="28" xfId="0" applyFill="1" applyBorder="1" applyAlignment="1">
      <alignment horizontal="center" vertical="center"/>
    </xf>
    <xf numFmtId="0" fontId="0" fillId="0" borderId="18" xfId="0" applyFill="1" applyBorder="1" applyAlignment="1">
      <alignment horizontal="center" vertical="center" shrinkToFit="1"/>
    </xf>
    <xf numFmtId="0" fontId="0" fillId="0" borderId="20" xfId="0"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1" xfId="0" applyFill="1" applyBorder="1" applyAlignment="1">
      <alignment horizontal="left" vertical="center"/>
    </xf>
    <xf numFmtId="0" fontId="0" fillId="0" borderId="2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49" fontId="0" fillId="0" borderId="26" xfId="0" applyNumberFormat="1" applyFill="1" applyBorder="1" applyAlignment="1" applyProtection="1">
      <alignment horizontal="center" vertical="center"/>
      <protection locked="0"/>
    </xf>
    <xf numFmtId="49" fontId="0" fillId="0" borderId="27" xfId="0" applyNumberFormat="1" applyFill="1" applyBorder="1" applyAlignment="1" applyProtection="1">
      <alignment horizontal="center" vertical="center"/>
      <protection locked="0"/>
    </xf>
    <xf numFmtId="49" fontId="0" fillId="0" borderId="28"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6" xfId="0" applyFill="1" applyBorder="1" applyAlignment="1">
      <alignment horizontal="left" vertical="center" wrapText="1"/>
    </xf>
    <xf numFmtId="0" fontId="0" fillId="0" borderId="27" xfId="0" applyFill="1" applyBorder="1" applyAlignment="1">
      <alignment horizontal="left" vertical="center" wrapText="1"/>
    </xf>
    <xf numFmtId="0" fontId="0" fillId="0" borderId="28" xfId="0" applyFill="1" applyBorder="1" applyAlignment="1">
      <alignment horizontal="left" vertical="center" wrapText="1"/>
    </xf>
    <xf numFmtId="38" fontId="0" fillId="0" borderId="26" xfId="1" applyFont="1" applyFill="1" applyBorder="1" applyAlignment="1" applyProtection="1">
      <alignment horizontal="center" vertical="center"/>
      <protection locked="0"/>
    </xf>
    <xf numFmtId="38" fontId="0" fillId="0" borderId="27" xfId="1" applyFont="1" applyFill="1" applyBorder="1" applyAlignment="1" applyProtection="1">
      <alignment horizontal="center" vertical="center"/>
      <protection locked="0"/>
    </xf>
    <xf numFmtId="14" fontId="0" fillId="0" borderId="26" xfId="0" applyNumberFormat="1" applyFill="1" applyBorder="1" applyAlignment="1" applyProtection="1">
      <alignment horizontal="center" vertical="center"/>
      <protection locked="0"/>
    </xf>
    <xf numFmtId="14" fontId="0" fillId="0" borderId="27" xfId="0" applyNumberFormat="1" applyFill="1" applyBorder="1" applyAlignment="1" applyProtection="1">
      <alignment horizontal="center" vertical="center"/>
      <protection locked="0"/>
    </xf>
    <xf numFmtId="14" fontId="0" fillId="0" borderId="28" xfId="0" applyNumberFormat="1" applyFill="1" applyBorder="1" applyAlignment="1" applyProtection="1">
      <alignment horizontal="center" vertical="center"/>
      <protection locked="0"/>
    </xf>
    <xf numFmtId="0" fontId="0" fillId="0" borderId="26" xfId="0" applyNumberFormat="1" applyFill="1" applyBorder="1" applyAlignment="1" applyProtection="1">
      <alignment horizontal="center" vertical="center"/>
      <protection locked="0"/>
    </xf>
    <xf numFmtId="0" fontId="0" fillId="0" borderId="27" xfId="0" applyNumberFormat="1" applyFill="1" applyBorder="1" applyAlignment="1" applyProtection="1">
      <alignment horizontal="center" vertical="center"/>
      <protection locked="0"/>
    </xf>
    <xf numFmtId="0" fontId="0" fillId="0" borderId="28" xfId="0" applyNumberFormat="1" applyFill="1" applyBorder="1" applyAlignment="1" applyProtection="1">
      <alignment horizontal="center" vertical="center"/>
      <protection locked="0"/>
    </xf>
    <xf numFmtId="177" fontId="0" fillId="0" borderId="26" xfId="0" applyNumberFormat="1" applyFill="1" applyBorder="1" applyAlignment="1" applyProtection="1">
      <alignment horizontal="center" vertical="center"/>
      <protection locked="0"/>
    </xf>
    <xf numFmtId="177" fontId="0" fillId="0" borderId="27" xfId="0" applyNumberFormat="1" applyFill="1" applyBorder="1" applyAlignment="1" applyProtection="1">
      <alignment horizontal="center" vertical="center"/>
      <protection locked="0"/>
    </xf>
    <xf numFmtId="177" fontId="0" fillId="0" borderId="28" xfId="0" applyNumberFormat="1" applyFill="1" applyBorder="1" applyAlignment="1" applyProtection="1">
      <alignment horizontal="center" vertical="center"/>
      <protection locked="0"/>
    </xf>
    <xf numFmtId="0" fontId="0" fillId="0" borderId="1" xfId="0" applyFill="1" applyBorder="1" applyAlignment="1">
      <alignment horizontal="left" vertical="center" wrapText="1"/>
    </xf>
    <xf numFmtId="0" fontId="0" fillId="0" borderId="26" xfId="0" applyFill="1" applyBorder="1" applyAlignment="1">
      <alignment horizontal="left" vertical="center"/>
    </xf>
    <xf numFmtId="0" fontId="0" fillId="0" borderId="27" xfId="0" applyFill="1" applyBorder="1" applyAlignment="1">
      <alignment horizontal="left" vertical="center"/>
    </xf>
    <xf numFmtId="0" fontId="0" fillId="0" borderId="28" xfId="0" applyFill="1" applyBorder="1" applyAlignment="1">
      <alignment horizontal="left" vertical="center"/>
    </xf>
    <xf numFmtId="38" fontId="0" fillId="4" borderId="26" xfId="1" applyFont="1" applyFill="1" applyBorder="1" applyAlignment="1">
      <alignment horizontal="center" vertical="center"/>
    </xf>
    <xf numFmtId="38" fontId="0" fillId="4" borderId="27" xfId="1" applyFont="1" applyFill="1" applyBorder="1" applyAlignment="1">
      <alignment horizontal="center" vertical="center"/>
    </xf>
    <xf numFmtId="0" fontId="28" fillId="7" borderId="27" xfId="0" applyFont="1" applyFill="1" applyBorder="1" applyAlignment="1">
      <alignment horizontal="left" vertical="center"/>
    </xf>
    <xf numFmtId="178" fontId="0" fillId="4" borderId="26" xfId="0" applyNumberFormat="1" applyFill="1" applyBorder="1" applyAlignment="1" applyProtection="1">
      <alignment horizontal="center" vertical="center"/>
      <protection locked="0"/>
    </xf>
    <xf numFmtId="178" fontId="0" fillId="4" borderId="27" xfId="0" applyNumberFormat="1" applyFill="1" applyBorder="1" applyAlignment="1" applyProtection="1">
      <alignment horizontal="center" vertical="center"/>
      <protection locked="0"/>
    </xf>
    <xf numFmtId="0" fontId="28" fillId="7" borderId="1" xfId="0" applyFont="1" applyFill="1" applyBorder="1" applyAlignment="1">
      <alignment horizontal="left" vertical="center"/>
    </xf>
    <xf numFmtId="0" fontId="2" fillId="8" borderId="26" xfId="0" applyFont="1" applyFill="1" applyBorder="1" applyAlignment="1">
      <alignment horizontal="left" vertical="center"/>
    </xf>
    <xf numFmtId="0" fontId="2" fillId="8" borderId="27" xfId="0" applyFont="1" applyFill="1" applyBorder="1" applyAlignment="1">
      <alignment horizontal="left" vertical="center"/>
    </xf>
    <xf numFmtId="0" fontId="2" fillId="8" borderId="28" xfId="0" applyFont="1" applyFill="1" applyBorder="1" applyAlignment="1">
      <alignment horizontal="left" vertical="center"/>
    </xf>
    <xf numFmtId="0" fontId="0" fillId="0" borderId="27" xfId="0" applyFill="1" applyBorder="1" applyAlignment="1">
      <alignment horizontal="center" vertical="center"/>
    </xf>
    <xf numFmtId="0" fontId="0" fillId="0" borderId="19" xfId="0" applyFill="1" applyBorder="1" applyAlignment="1">
      <alignment horizontal="left" vertical="center"/>
    </xf>
    <xf numFmtId="0" fontId="0" fillId="0" borderId="20" xfId="0" applyFill="1" applyBorder="1" applyAlignment="1">
      <alignment horizontal="left" vertical="center"/>
    </xf>
    <xf numFmtId="0" fontId="28" fillId="7" borderId="28" xfId="0" applyFont="1" applyFill="1" applyBorder="1" applyAlignment="1">
      <alignment horizontal="left" vertical="center"/>
    </xf>
    <xf numFmtId="38" fontId="0" fillId="4" borderId="26" xfId="1" applyFont="1" applyFill="1" applyBorder="1" applyAlignment="1" applyProtection="1">
      <alignment horizontal="center" vertical="center"/>
    </xf>
    <xf numFmtId="38" fontId="0" fillId="4" borderId="27" xfId="1" applyFont="1" applyFill="1" applyBorder="1" applyAlignment="1" applyProtection="1">
      <alignment horizontal="center" vertical="center"/>
    </xf>
    <xf numFmtId="0" fontId="0" fillId="0" borderId="19" xfId="0" applyFill="1" applyBorder="1" applyAlignment="1">
      <alignment horizontal="left" vertical="center" wrapText="1"/>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0" borderId="0" xfId="0" applyFill="1" applyBorder="1" applyAlignment="1">
      <alignment vertical="center" shrinkToFit="1"/>
    </xf>
    <xf numFmtId="0" fontId="30" fillId="0" borderId="0" xfId="2" applyFont="1" applyBorder="1" applyAlignment="1">
      <alignment horizontal="center" vertical="center" wrapText="1"/>
    </xf>
    <xf numFmtId="0" fontId="31" fillId="0" borderId="0" xfId="2" applyFont="1" applyBorder="1" applyAlignment="1">
      <alignment horizontal="center" vertical="center" wrapText="1"/>
    </xf>
    <xf numFmtId="0" fontId="0" fillId="0" borderId="26"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0" fontId="0" fillId="0" borderId="27" xfId="0" applyFill="1" applyBorder="1" applyAlignment="1">
      <alignment vertical="center"/>
    </xf>
    <xf numFmtId="0" fontId="0" fillId="0" borderId="28" xfId="0" applyFill="1" applyBorder="1" applyAlignment="1">
      <alignment vertical="center"/>
    </xf>
    <xf numFmtId="0" fontId="0" fillId="3" borderId="1" xfId="0" applyFill="1" applyBorder="1" applyAlignment="1" applyProtection="1">
      <alignment horizontal="center" vertical="center"/>
      <protection locked="0"/>
    </xf>
    <xf numFmtId="0" fontId="0" fillId="0" borderId="1" xfId="0" applyFill="1" applyBorder="1" applyAlignment="1">
      <alignment horizontal="left" vertical="center" shrinkToFit="1"/>
    </xf>
    <xf numFmtId="0" fontId="2" fillId="8" borderId="0" xfId="0" applyFont="1" applyFill="1" applyAlignment="1">
      <alignment vertical="center"/>
    </xf>
    <xf numFmtId="14" fontId="0" fillId="0" borderId="1" xfId="0" applyNumberFormat="1" applyFill="1" applyBorder="1" applyAlignment="1" applyProtection="1">
      <alignment horizontal="center" vertical="center"/>
      <protection locked="0"/>
    </xf>
    <xf numFmtId="38" fontId="0" fillId="4" borderId="26" xfId="0" applyNumberFormat="1" applyFill="1" applyBorder="1" applyAlignment="1">
      <alignment horizontal="center" vertical="center"/>
    </xf>
    <xf numFmtId="0" fontId="0" fillId="4" borderId="27" xfId="0" applyFill="1" applyBorder="1" applyAlignment="1">
      <alignment horizontal="center" vertical="center"/>
    </xf>
    <xf numFmtId="0" fontId="0" fillId="3" borderId="26"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38" fontId="0" fillId="0" borderId="18" xfId="1" applyFont="1" applyFill="1" applyBorder="1" applyAlignment="1" applyProtection="1">
      <alignment horizontal="center" vertical="center"/>
      <protection locked="0"/>
    </xf>
    <xf numFmtId="38" fontId="0" fillId="0" borderId="19" xfId="1" applyFont="1" applyFill="1" applyBorder="1" applyAlignment="1" applyProtection="1">
      <alignment horizontal="center" vertical="center"/>
      <protection locked="0"/>
    </xf>
    <xf numFmtId="0" fontId="55" fillId="0" borderId="26" xfId="0" applyFont="1" applyFill="1" applyBorder="1" applyAlignment="1" applyProtection="1">
      <alignment horizontal="center" vertical="center"/>
      <protection locked="0"/>
    </xf>
    <xf numFmtId="0" fontId="55" fillId="0" borderId="27" xfId="0" applyFont="1" applyFill="1" applyBorder="1" applyAlignment="1" applyProtection="1">
      <alignment horizontal="center" vertical="center"/>
      <protection locked="0"/>
    </xf>
    <xf numFmtId="0" fontId="55" fillId="0" borderId="28" xfId="0" applyFont="1" applyFill="1" applyBorder="1" applyAlignment="1" applyProtection="1">
      <alignment horizontal="center" vertical="center"/>
      <protection locked="0"/>
    </xf>
    <xf numFmtId="0" fontId="0" fillId="3" borderId="1" xfId="0" applyFill="1" applyBorder="1" applyAlignment="1">
      <alignment horizontal="left" vertical="center"/>
    </xf>
    <xf numFmtId="0" fontId="55" fillId="0" borderId="26" xfId="0" applyFont="1" applyFill="1" applyBorder="1" applyAlignment="1">
      <alignment horizontal="left" vertical="center"/>
    </xf>
    <xf numFmtId="0" fontId="55" fillId="0" borderId="27" xfId="0" applyFont="1" applyFill="1" applyBorder="1" applyAlignment="1">
      <alignment horizontal="left" vertical="center"/>
    </xf>
    <xf numFmtId="0" fontId="55" fillId="0" borderId="28" xfId="0" applyFont="1" applyFill="1" applyBorder="1" applyAlignment="1">
      <alignment horizontal="left" vertical="center"/>
    </xf>
    <xf numFmtId="0" fontId="0" fillId="0" borderId="1" xfId="0" applyFill="1" applyBorder="1" applyAlignment="1">
      <alignment vertical="center"/>
    </xf>
    <xf numFmtId="0" fontId="0" fillId="0" borderId="26" xfId="0" applyNumberFormat="1" applyFill="1" applyBorder="1" applyAlignment="1" applyProtection="1">
      <alignment horizontal="center" vertical="center" shrinkToFit="1"/>
      <protection locked="0"/>
    </xf>
    <xf numFmtId="0" fontId="0" fillId="0" borderId="27" xfId="0" applyNumberFormat="1" applyFill="1" applyBorder="1" applyAlignment="1" applyProtection="1">
      <alignment horizontal="center" vertical="center" shrinkToFit="1"/>
      <protection locked="0"/>
    </xf>
    <xf numFmtId="0" fontId="0" fillId="0" borderId="28" xfId="0" applyNumberFormat="1" applyFill="1" applyBorder="1" applyAlignment="1" applyProtection="1">
      <alignment horizontal="center" vertical="center" shrinkToFit="1"/>
      <protection locked="0"/>
    </xf>
    <xf numFmtId="0" fontId="20" fillId="0" borderId="0" xfId="0" applyFont="1" applyAlignment="1">
      <alignment horizontal="center" vertical="center"/>
    </xf>
    <xf numFmtId="178" fontId="20" fillId="0" borderId="0" xfId="0" applyNumberFormat="1" applyFont="1" applyAlignment="1">
      <alignment horizontal="center" vertical="top" shrinkToFit="1"/>
    </xf>
    <xf numFmtId="0" fontId="20" fillId="0" borderId="0" xfId="0" applyFont="1" applyAlignment="1">
      <alignment horizontal="left" vertical="center" shrinkToFit="1"/>
    </xf>
    <xf numFmtId="0" fontId="20" fillId="0" borderId="0" xfId="0" applyNumberFormat="1" applyFont="1" applyAlignment="1">
      <alignment horizontal="right" vertical="center" shrinkToFit="1"/>
    </xf>
    <xf numFmtId="179" fontId="57" fillId="0" borderId="0" xfId="0" applyNumberFormat="1" applyFont="1" applyAlignment="1">
      <alignment horizontal="center" vertical="center"/>
    </xf>
    <xf numFmtId="0" fontId="20" fillId="0" borderId="0" xfId="0" applyFont="1" applyAlignment="1">
      <alignment horizontal="left" vertical="center"/>
    </xf>
    <xf numFmtId="0" fontId="20" fillId="0" borderId="1" xfId="0" applyNumberFormat="1" applyFont="1" applyBorder="1" applyAlignment="1">
      <alignment horizontal="center" vertical="center" shrinkToFit="1"/>
    </xf>
    <xf numFmtId="0" fontId="20" fillId="0" borderId="1" xfId="0" applyFont="1" applyBorder="1" applyAlignment="1">
      <alignment horizontal="center" vertical="center"/>
    </xf>
    <xf numFmtId="0" fontId="20" fillId="0" borderId="0" xfId="0" applyFont="1" applyAlignment="1">
      <alignment horizontal="center" vertical="center" shrinkToFit="1"/>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7" xfId="0" applyFont="1" applyBorder="1" applyAlignment="1">
      <alignment horizontal="left" vertical="center"/>
    </xf>
    <xf numFmtId="49" fontId="20" fillId="0" borderId="27" xfId="0" applyNumberFormat="1"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5" fillId="0" borderId="26" xfId="0" applyFont="1" applyBorder="1" applyAlignment="1">
      <alignment horizontal="center" vertical="center"/>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7"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49" fontId="20" fillId="0" borderId="0" xfId="0" applyNumberFormat="1"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0" xfId="0" applyFont="1" applyBorder="1" applyAlignment="1">
      <alignment horizontal="left" vertical="center"/>
    </xf>
    <xf numFmtId="49" fontId="20" fillId="0" borderId="0" xfId="0" applyNumberFormat="1"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6" xfId="0" applyFont="1" applyBorder="1" applyAlignment="1">
      <alignment horizontal="left" vertical="center"/>
    </xf>
    <xf numFmtId="38" fontId="20" fillId="0" borderId="0" xfId="0" applyNumberFormat="1" applyFont="1" applyAlignment="1">
      <alignment horizontal="center" vertical="top"/>
    </xf>
    <xf numFmtId="0" fontId="20" fillId="0" borderId="0" xfId="0" applyFont="1" applyAlignment="1">
      <alignment horizontal="center" vertical="top"/>
    </xf>
    <xf numFmtId="0" fontId="20" fillId="0" borderId="0" xfId="0" applyFont="1" applyAlignment="1">
      <alignment horizontal="left" vertical="top" wrapText="1"/>
    </xf>
    <xf numFmtId="0" fontId="3" fillId="0" borderId="1" xfId="0" applyFont="1" applyBorder="1" applyAlignment="1">
      <alignment horizontal="left" vertical="center"/>
    </xf>
    <xf numFmtId="38" fontId="3" fillId="0" borderId="1" xfId="1" applyFont="1" applyBorder="1" applyAlignment="1">
      <alignment horizontal="center" vertical="center"/>
    </xf>
    <xf numFmtId="38" fontId="3" fillId="0" borderId="26" xfId="1"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179" fontId="3" fillId="0" borderId="1" xfId="0" applyNumberFormat="1" applyFont="1" applyBorder="1" applyAlignment="1">
      <alignment horizontal="center" vertical="center" shrinkToFit="1"/>
    </xf>
    <xf numFmtId="178" fontId="3" fillId="0" borderId="1" xfId="0" applyNumberFormat="1" applyFont="1" applyBorder="1" applyAlignment="1">
      <alignment horizontal="center" vertical="center"/>
    </xf>
    <xf numFmtId="178" fontId="3" fillId="0" borderId="26"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5" fillId="0" borderId="18"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2" xfId="0" applyFont="1" applyBorder="1" applyAlignment="1">
      <alignment horizontal="center" vertical="center" shrinkToFi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xf>
    <xf numFmtId="0" fontId="3" fillId="0" borderId="0" xfId="0" applyFont="1" applyAlignment="1">
      <alignment horizontal="left" vertical="center"/>
    </xf>
    <xf numFmtId="0" fontId="7" fillId="0" borderId="5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6" xfId="0" applyFont="1" applyBorder="1" applyAlignment="1">
      <alignment horizontal="left" vertical="center" wrapText="1"/>
    </xf>
    <xf numFmtId="0" fontId="7" fillId="0" borderId="44" xfId="0" applyFont="1" applyBorder="1" applyAlignment="1">
      <alignment horizontal="left" vertical="center" wrapText="1"/>
    </xf>
    <xf numFmtId="0" fontId="7" fillId="0" borderId="41" xfId="0" applyFont="1" applyBorder="1" applyAlignment="1">
      <alignment horizontal="left" vertical="center" wrapTex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11" fillId="0" borderId="3" xfId="0" applyFont="1" applyBorder="1" applyAlignment="1">
      <alignment horizontal="center" vertical="center" wrapText="1"/>
    </xf>
    <xf numFmtId="0" fontId="3" fillId="0" borderId="4" xfId="0" applyFont="1" applyBorder="1" applyAlignment="1">
      <alignment horizontal="center" vertical="center"/>
    </xf>
    <xf numFmtId="0" fontId="11"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6" borderId="18"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6" borderId="39"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5" fillId="6" borderId="39" xfId="0" applyFont="1" applyFill="1" applyBorder="1" applyAlignment="1">
      <alignment horizontal="left" vertical="center" wrapText="1"/>
    </xf>
    <xf numFmtId="0" fontId="5" fillId="6" borderId="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1" xfId="0" applyFont="1" applyFill="1" applyBorder="1" applyAlignment="1">
      <alignment horizontal="center" vertical="center"/>
    </xf>
    <xf numFmtId="0" fontId="5" fillId="6" borderId="35" xfId="0" applyFont="1" applyFill="1" applyBorder="1" applyAlignment="1">
      <alignment horizontal="center" vertical="center"/>
    </xf>
    <xf numFmtId="0" fontId="3" fillId="0" borderId="26" xfId="0" applyFont="1" applyBorder="1" applyAlignment="1">
      <alignment horizontal="center" vertical="center"/>
    </xf>
    <xf numFmtId="0" fontId="3" fillId="0" borderId="35" xfId="0" applyFont="1" applyBorder="1" applyAlignment="1">
      <alignment horizontal="center" vertical="center"/>
    </xf>
    <xf numFmtId="0" fontId="3" fillId="0" borderId="48" xfId="0" applyFont="1" applyBorder="1" applyAlignment="1">
      <alignment horizontal="center" vertical="center"/>
    </xf>
    <xf numFmtId="180" fontId="3" fillId="0" borderId="28" xfId="0" applyNumberFormat="1" applyFont="1" applyBorder="1" applyAlignment="1">
      <alignment horizontal="center" vertical="center"/>
    </xf>
    <xf numFmtId="180" fontId="3" fillId="0" borderId="1" xfId="0" applyNumberFormat="1" applyFont="1" applyBorder="1" applyAlignment="1">
      <alignment horizontal="center" vertical="center"/>
    </xf>
    <xf numFmtId="180" fontId="3" fillId="0" borderId="34" xfId="0" applyNumberFormat="1" applyFont="1" applyBorder="1" applyAlignment="1">
      <alignment horizontal="center" vertical="center"/>
    </xf>
    <xf numFmtId="180" fontId="3" fillId="0" borderId="49" xfId="0" applyNumberFormat="1" applyFont="1" applyBorder="1" applyAlignment="1">
      <alignment horizontal="center" vertical="center"/>
    </xf>
    <xf numFmtId="180" fontId="3" fillId="0" borderId="35" xfId="0" applyNumberFormat="1" applyFont="1" applyBorder="1" applyAlignment="1">
      <alignment horizontal="center" vertical="center"/>
    </xf>
    <xf numFmtId="180" fontId="3" fillId="0" borderId="36" xfId="0" applyNumberFormat="1" applyFont="1" applyBorder="1" applyAlignment="1">
      <alignment horizontal="center" vertical="center"/>
    </xf>
    <xf numFmtId="0" fontId="3" fillId="6" borderId="5" xfId="0" applyFont="1" applyFill="1" applyBorder="1" applyAlignment="1">
      <alignment horizontal="center" vertical="center" shrinkToFit="1"/>
    </xf>
    <xf numFmtId="0" fontId="3" fillId="6" borderId="7" xfId="0" applyFont="1" applyFill="1" applyBorder="1" applyAlignment="1">
      <alignment horizontal="center" vertical="center" shrinkToFit="1"/>
    </xf>
    <xf numFmtId="0" fontId="10" fillId="6" borderId="18"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20"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25" xfId="0" applyFont="1" applyFill="1" applyBorder="1" applyAlignment="1">
      <alignment horizontal="center" vertical="center"/>
    </xf>
    <xf numFmtId="180" fontId="3" fillId="0" borderId="19" xfId="0" applyNumberFormat="1" applyFont="1" applyBorder="1" applyAlignment="1">
      <alignment horizontal="center" vertical="center"/>
    </xf>
    <xf numFmtId="180" fontId="3" fillId="0" borderId="46" xfId="0" applyNumberFormat="1" applyFont="1" applyBorder="1" applyAlignment="1">
      <alignment horizontal="center" vertical="center"/>
    </xf>
    <xf numFmtId="180" fontId="3" fillId="0" borderId="24" xfId="0" applyNumberFormat="1" applyFont="1" applyBorder="1" applyAlignment="1">
      <alignment horizontal="center" vertical="center"/>
    </xf>
    <xf numFmtId="180" fontId="3" fillId="0" borderId="47" xfId="0" applyNumberFormat="1" applyFont="1" applyBorder="1" applyAlignment="1">
      <alignment horizontal="center" vertical="center"/>
    </xf>
    <xf numFmtId="0" fontId="3" fillId="0" borderId="34" xfId="0" applyFont="1" applyBorder="1" applyAlignment="1">
      <alignment horizontal="center" vertical="center"/>
    </xf>
    <xf numFmtId="178" fontId="3" fillId="0" borderId="28" xfId="0" applyNumberFormat="1" applyFont="1" applyBorder="1" applyAlignment="1">
      <alignment horizontal="center" vertical="center"/>
    </xf>
    <xf numFmtId="178" fontId="3" fillId="0" borderId="34" xfId="0" applyNumberFormat="1" applyFont="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11" fillId="0" borderId="1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7" xfId="0" applyFont="1" applyBorder="1" applyAlignment="1">
      <alignment horizontal="center" vertical="center" wrapText="1"/>
    </xf>
    <xf numFmtId="0" fontId="7" fillId="6" borderId="32"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3" fillId="6" borderId="31"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16" xfId="0" applyFont="1" applyBorder="1" applyAlignment="1">
      <alignment horizontal="center" vertical="center" wrapText="1"/>
    </xf>
    <xf numFmtId="0" fontId="3" fillId="6" borderId="1"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4" fillId="6" borderId="1" xfId="0" applyFont="1" applyFill="1" applyBorder="1" applyAlignment="1">
      <alignment horizontal="center" vertical="center"/>
    </xf>
    <xf numFmtId="0" fontId="3" fillId="0" borderId="27" xfId="0" applyFont="1" applyBorder="1" applyAlignment="1">
      <alignment horizontal="center" vertical="center"/>
    </xf>
    <xf numFmtId="0" fontId="54" fillId="0" borderId="0" xfId="0" applyFont="1" applyAlignment="1">
      <alignment horizontal="left" vertical="center" wrapText="1"/>
    </xf>
    <xf numFmtId="0" fontId="52" fillId="0" borderId="18" xfId="0" applyFont="1" applyBorder="1" applyAlignment="1">
      <alignment horizontal="center" vertical="center"/>
    </xf>
    <xf numFmtId="0" fontId="52" fillId="0" borderId="19" xfId="0" applyFont="1" applyBorder="1" applyAlignment="1">
      <alignment horizontal="center" vertical="center"/>
    </xf>
    <xf numFmtId="0" fontId="52" fillId="0" borderId="23" xfId="0" applyFont="1" applyBorder="1" applyAlignment="1">
      <alignment horizontal="center" vertical="center"/>
    </xf>
    <xf numFmtId="0" fontId="52" fillId="0" borderId="24" xfId="0" applyFont="1" applyBorder="1" applyAlignment="1">
      <alignment horizontal="center" vertical="center"/>
    </xf>
    <xf numFmtId="0" fontId="52" fillId="0" borderId="1" xfId="0" applyFont="1" applyBorder="1" applyAlignment="1">
      <alignment horizontal="center" vertical="center" shrinkToFit="1"/>
    </xf>
    <xf numFmtId="0" fontId="52" fillId="0" borderId="56" xfId="0" applyFont="1" applyBorder="1" applyAlignment="1">
      <alignment horizontal="center" vertical="center" wrapText="1"/>
    </xf>
    <xf numFmtId="0" fontId="52" fillId="0" borderId="41" xfId="0" applyFont="1" applyBorder="1" applyAlignment="1">
      <alignment horizontal="center" vertical="center" wrapText="1"/>
    </xf>
    <xf numFmtId="0" fontId="52" fillId="0" borderId="56" xfId="0" applyFont="1" applyBorder="1" applyAlignment="1">
      <alignment horizontal="center" vertical="center"/>
    </xf>
    <xf numFmtId="0" fontId="52" fillId="0" borderId="41" xfId="0" applyFont="1" applyBorder="1" applyAlignment="1">
      <alignment horizontal="center" vertical="center"/>
    </xf>
    <xf numFmtId="0" fontId="52" fillId="0" borderId="1" xfId="0" applyFont="1" applyBorder="1" applyAlignment="1">
      <alignment horizontal="center" vertical="center"/>
    </xf>
    <xf numFmtId="49" fontId="52" fillId="0" borderId="1" xfId="0" applyNumberFormat="1" applyFont="1" applyBorder="1" applyAlignment="1">
      <alignment horizontal="center" vertical="center"/>
    </xf>
    <xf numFmtId="0" fontId="52" fillId="0" borderId="1" xfId="0" applyNumberFormat="1" applyFont="1" applyBorder="1" applyAlignment="1">
      <alignment horizontal="center" vertical="center"/>
    </xf>
    <xf numFmtId="0" fontId="52" fillId="0" borderId="0" xfId="0" applyFont="1" applyAlignment="1">
      <alignment horizontal="center" vertical="center"/>
    </xf>
    <xf numFmtId="0" fontId="52" fillId="0" borderId="18" xfId="0" quotePrefix="1" applyFont="1" applyBorder="1" applyAlignment="1">
      <alignment horizontal="center" vertical="center"/>
    </xf>
    <xf numFmtId="0" fontId="52" fillId="0" borderId="19" xfId="0" quotePrefix="1" applyFont="1" applyBorder="1" applyAlignment="1">
      <alignment horizontal="center" vertical="center"/>
    </xf>
    <xf numFmtId="0" fontId="52" fillId="0" borderId="20" xfId="0" quotePrefix="1" applyFont="1" applyBorder="1" applyAlignment="1">
      <alignment horizontal="center" vertical="center"/>
    </xf>
    <xf numFmtId="0" fontId="52" fillId="0" borderId="21" xfId="0" quotePrefix="1" applyFont="1" applyBorder="1" applyAlignment="1">
      <alignment horizontal="center" vertical="center"/>
    </xf>
    <xf numFmtId="0" fontId="52" fillId="0" borderId="0" xfId="0" quotePrefix="1" applyFont="1" applyBorder="1" applyAlignment="1">
      <alignment horizontal="center" vertical="center"/>
    </xf>
    <xf numFmtId="0" fontId="52" fillId="0" borderId="22" xfId="0" quotePrefix="1" applyFont="1" applyBorder="1" applyAlignment="1">
      <alignment horizontal="center" vertical="center"/>
    </xf>
    <xf numFmtId="0" fontId="52" fillId="0" borderId="23" xfId="0" quotePrefix="1" applyFont="1" applyBorder="1" applyAlignment="1">
      <alignment horizontal="center" vertical="center"/>
    </xf>
    <xf numFmtId="0" fontId="52" fillId="0" borderId="24" xfId="0" quotePrefix="1" applyFont="1" applyBorder="1" applyAlignment="1">
      <alignment horizontal="center" vertical="center"/>
    </xf>
    <xf numFmtId="0" fontId="52" fillId="0" borderId="25" xfId="0" quotePrefix="1" applyFont="1" applyBorder="1" applyAlignment="1">
      <alignment horizontal="center" vertical="center"/>
    </xf>
    <xf numFmtId="0" fontId="52" fillId="0" borderId="18" xfId="0" applyFont="1" applyBorder="1" applyAlignment="1">
      <alignment horizontal="right" vertical="center"/>
    </xf>
    <xf numFmtId="0" fontId="52" fillId="0" borderId="19" xfId="0" applyFont="1" applyBorder="1" applyAlignment="1">
      <alignment horizontal="right" vertical="center"/>
    </xf>
    <xf numFmtId="0" fontId="52" fillId="0" borderId="23" xfId="0" applyFont="1" applyBorder="1" applyAlignment="1">
      <alignment horizontal="right" vertical="center"/>
    </xf>
    <xf numFmtId="0" fontId="52" fillId="0" borderId="24" xfId="0" applyFont="1" applyBorder="1" applyAlignment="1">
      <alignment horizontal="right" vertical="center"/>
    </xf>
    <xf numFmtId="178" fontId="52" fillId="0" borderId="19" xfId="0" applyNumberFormat="1" applyFont="1" applyBorder="1" applyAlignment="1">
      <alignment horizontal="center" vertical="center"/>
    </xf>
    <xf numFmtId="178" fontId="52" fillId="0" borderId="24" xfId="0" applyNumberFormat="1" applyFont="1" applyBorder="1" applyAlignment="1">
      <alignment horizontal="center" vertical="center"/>
    </xf>
    <xf numFmtId="0" fontId="52" fillId="0" borderId="20" xfId="0" applyFont="1" applyBorder="1" applyAlignment="1">
      <alignment horizontal="center" vertical="center"/>
    </xf>
    <xf numFmtId="0" fontId="52" fillId="0" borderId="25" xfId="0" applyFont="1" applyBorder="1" applyAlignment="1">
      <alignment horizontal="center" vertical="center"/>
    </xf>
    <xf numFmtId="38" fontId="52" fillId="0" borderId="19" xfId="1" applyFont="1" applyBorder="1" applyAlignment="1">
      <alignment horizontal="center" vertical="center"/>
    </xf>
    <xf numFmtId="38" fontId="52" fillId="0" borderId="24" xfId="1" applyFont="1" applyBorder="1" applyAlignment="1">
      <alignment horizontal="center" vertical="center"/>
    </xf>
    <xf numFmtId="0" fontId="52" fillId="0" borderId="18" xfId="0" applyFont="1" applyFill="1" applyBorder="1" applyAlignment="1">
      <alignment horizontal="right" vertical="center"/>
    </xf>
    <xf numFmtId="0" fontId="52" fillId="0" borderId="19" xfId="0" applyFont="1" applyFill="1" applyBorder="1" applyAlignment="1">
      <alignment horizontal="right" vertical="center"/>
    </xf>
    <xf numFmtId="0" fontId="52" fillId="0" borderId="23" xfId="0" applyFont="1" applyFill="1" applyBorder="1" applyAlignment="1">
      <alignment horizontal="right" vertical="center"/>
    </xf>
    <xf numFmtId="0" fontId="52" fillId="0" borderId="24" xfId="0" applyFont="1" applyFill="1" applyBorder="1" applyAlignment="1">
      <alignment horizontal="right" vertical="center"/>
    </xf>
    <xf numFmtId="0" fontId="52" fillId="0" borderId="0" xfId="0" applyFont="1" applyAlignment="1">
      <alignment horizontal="center" vertical="center" shrinkToFit="1"/>
    </xf>
    <xf numFmtId="0" fontId="52" fillId="0" borderId="0" xfId="0" applyFont="1" applyAlignment="1">
      <alignment horizontal="left" vertical="center" shrinkToFi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20" xfId="0" applyFont="1" applyFill="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179" fontId="7" fillId="0" borderId="18" xfId="0" applyNumberFormat="1" applyFont="1" applyFill="1" applyBorder="1" applyAlignment="1">
      <alignment horizontal="center" vertical="center" shrinkToFit="1"/>
    </xf>
    <xf numFmtId="179" fontId="7" fillId="0" borderId="19" xfId="0" applyNumberFormat="1" applyFont="1" applyFill="1" applyBorder="1" applyAlignment="1">
      <alignment horizontal="center" vertical="center" shrinkToFit="1"/>
    </xf>
    <xf numFmtId="179" fontId="7" fillId="0" borderId="20" xfId="0" applyNumberFormat="1" applyFont="1" applyFill="1" applyBorder="1" applyAlignment="1">
      <alignment horizontal="center" vertical="center" shrinkToFit="1"/>
    </xf>
    <xf numFmtId="179" fontId="7" fillId="0" borderId="21" xfId="0" applyNumberFormat="1" applyFont="1" applyFill="1" applyBorder="1" applyAlignment="1">
      <alignment horizontal="center" vertical="center" shrinkToFit="1"/>
    </xf>
    <xf numFmtId="179" fontId="7" fillId="0" borderId="0" xfId="0" applyNumberFormat="1" applyFont="1" applyFill="1" applyBorder="1" applyAlignment="1">
      <alignment horizontal="center" vertical="center" shrinkToFit="1"/>
    </xf>
    <xf numFmtId="179" fontId="7" fillId="0" borderId="22" xfId="0" applyNumberFormat="1" applyFont="1" applyFill="1" applyBorder="1" applyAlignment="1">
      <alignment horizontal="center" vertical="center" shrinkToFit="1"/>
    </xf>
    <xf numFmtId="38" fontId="7" fillId="0" borderId="18" xfId="1" applyFont="1" applyFill="1" applyBorder="1" applyAlignment="1">
      <alignment horizontal="center" vertical="center" shrinkToFit="1"/>
    </xf>
    <xf numFmtId="38" fontId="7" fillId="0" borderId="19" xfId="1" applyFont="1" applyFill="1" applyBorder="1" applyAlignment="1">
      <alignment horizontal="center" vertical="center" shrinkToFit="1"/>
    </xf>
    <xf numFmtId="38" fontId="7" fillId="0" borderId="20" xfId="1" applyFont="1" applyFill="1" applyBorder="1" applyAlignment="1">
      <alignment horizontal="center" vertical="center" shrinkToFit="1"/>
    </xf>
    <xf numFmtId="38" fontId="7" fillId="0" borderId="21" xfId="1" applyFont="1" applyFill="1" applyBorder="1" applyAlignment="1">
      <alignment horizontal="center" vertical="center" shrinkToFit="1"/>
    </xf>
    <xf numFmtId="38" fontId="7" fillId="0" borderId="0" xfId="1" applyFont="1" applyFill="1" applyBorder="1" applyAlignment="1">
      <alignment horizontal="center" vertical="center" shrinkToFit="1"/>
    </xf>
    <xf numFmtId="38" fontId="7" fillId="0" borderId="22" xfId="1" applyFont="1" applyFill="1" applyBorder="1" applyAlignment="1">
      <alignment horizontal="center" vertical="center" shrinkToFit="1"/>
    </xf>
    <xf numFmtId="38" fontId="7" fillId="0" borderId="18"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8" fillId="0" borderId="58" xfId="3" applyNumberFormat="1" applyFont="1" applyFill="1" applyBorder="1" applyAlignment="1">
      <alignment horizontal="center" vertical="center"/>
    </xf>
    <xf numFmtId="49" fontId="38" fillId="0" borderId="59" xfId="3" applyNumberFormat="1" applyFont="1" applyFill="1" applyBorder="1" applyAlignment="1">
      <alignment horizontal="center" vertical="center"/>
    </xf>
    <xf numFmtId="49" fontId="38" fillId="0" borderId="60" xfId="3" applyNumberFormat="1" applyFont="1" applyFill="1" applyBorder="1" applyAlignment="1">
      <alignment horizontal="center" vertical="center"/>
    </xf>
    <xf numFmtId="181" fontId="35" fillId="0" borderId="59" xfId="3" applyNumberFormat="1" applyFont="1" applyFill="1" applyBorder="1" applyAlignment="1" applyProtection="1">
      <alignment horizontal="right" vertical="center"/>
      <protection locked="0"/>
    </xf>
    <xf numFmtId="49" fontId="36" fillId="0" borderId="61" xfId="3" applyNumberFormat="1" applyFont="1" applyFill="1" applyBorder="1" applyAlignment="1" applyProtection="1">
      <alignment horizontal="center" vertical="center" wrapText="1"/>
      <protection locked="0"/>
    </xf>
    <xf numFmtId="49" fontId="36" fillId="0" borderId="59" xfId="3" applyNumberFormat="1" applyFont="1" applyFill="1" applyBorder="1" applyAlignment="1" applyProtection="1">
      <alignment horizontal="center" vertical="center"/>
      <protection locked="0"/>
    </xf>
    <xf numFmtId="49" fontId="36" fillId="0" borderId="62" xfId="3" applyNumberFormat="1" applyFont="1" applyFill="1" applyBorder="1" applyAlignment="1" applyProtection="1">
      <alignment horizontal="center" vertical="center"/>
      <protection locked="0"/>
    </xf>
    <xf numFmtId="38" fontId="38" fillId="0" borderId="58" xfId="4" applyFont="1" applyFill="1" applyBorder="1" applyAlignment="1" applyProtection="1">
      <alignment horizontal="right" vertical="center"/>
    </xf>
    <xf numFmtId="38" fontId="38" fillId="0" borderId="59" xfId="4" applyFont="1" applyFill="1" applyBorder="1" applyAlignment="1" applyProtection="1">
      <alignment horizontal="right" vertical="center"/>
    </xf>
    <xf numFmtId="38" fontId="38" fillId="0" borderId="62" xfId="4" applyFont="1" applyFill="1" applyBorder="1" applyAlignment="1" applyProtection="1">
      <alignment horizontal="right" vertical="center"/>
    </xf>
    <xf numFmtId="0" fontId="44" fillId="0" borderId="59" xfId="3" applyFont="1" applyFill="1" applyBorder="1" applyAlignment="1">
      <alignment horizontal="center" vertical="center"/>
    </xf>
    <xf numFmtId="0" fontId="44" fillId="0" borderId="60" xfId="3" applyFont="1" applyFill="1" applyBorder="1" applyAlignment="1">
      <alignment horizontal="center" vertical="center"/>
    </xf>
    <xf numFmtId="181" fontId="48" fillId="0" borderId="59" xfId="3" applyNumberFormat="1" applyFont="1" applyFill="1" applyBorder="1" applyAlignment="1" applyProtection="1">
      <alignment horizontal="right" vertical="center"/>
      <protection locked="0"/>
    </xf>
    <xf numFmtId="49" fontId="36" fillId="0" borderId="61" xfId="3" applyNumberFormat="1" applyFont="1" applyFill="1" applyBorder="1" applyAlignment="1" applyProtection="1">
      <alignment vertical="center"/>
      <protection locked="0"/>
    </xf>
    <xf numFmtId="0" fontId="36" fillId="0" borderId="59" xfId="3" applyFont="1" applyFill="1" applyBorder="1" applyAlignment="1" applyProtection="1">
      <alignment vertical="center"/>
      <protection locked="0"/>
    </xf>
    <xf numFmtId="0" fontId="36" fillId="0" borderId="62" xfId="3" applyFont="1" applyFill="1" applyBorder="1" applyAlignment="1" applyProtection="1">
      <alignment vertical="center"/>
      <protection locked="0"/>
    </xf>
    <xf numFmtId="181" fontId="35" fillId="0" borderId="59" xfId="3" applyNumberFormat="1" applyFont="1" applyFill="1" applyBorder="1" applyAlignment="1">
      <alignment horizontal="right" vertical="center"/>
    </xf>
    <xf numFmtId="182" fontId="36" fillId="0" borderId="59" xfId="3" applyNumberFormat="1" applyFont="1" applyFill="1" applyBorder="1" applyAlignment="1" applyProtection="1">
      <alignment horizontal="left" vertical="center"/>
      <protection locked="0"/>
    </xf>
    <xf numFmtId="182" fontId="36" fillId="0" borderId="62" xfId="3" applyNumberFormat="1" applyFont="1" applyFill="1" applyBorder="1" applyAlignment="1" applyProtection="1">
      <alignment horizontal="left" vertical="center"/>
      <protection locked="0"/>
    </xf>
    <xf numFmtId="49" fontId="38" fillId="0" borderId="54" xfId="3" applyNumberFormat="1" applyFont="1" applyFill="1" applyBorder="1" applyAlignment="1">
      <alignment horizontal="center" vertical="center"/>
    </xf>
    <xf numFmtId="0" fontId="44" fillId="0" borderId="24" xfId="3" applyFont="1" applyFill="1" applyBorder="1" applyAlignment="1">
      <alignment horizontal="center" vertical="center"/>
    </xf>
    <xf numFmtId="0" fontId="44" fillId="0" borderId="25" xfId="3" applyFont="1" applyFill="1" applyBorder="1" applyAlignment="1">
      <alignment horizontal="center" vertical="center"/>
    </xf>
    <xf numFmtId="181" fontId="48" fillId="0" borderId="24" xfId="3" applyNumberFormat="1" applyFont="1" applyFill="1" applyBorder="1" applyAlignment="1" applyProtection="1">
      <alignment horizontal="right" vertical="center"/>
      <protection locked="0"/>
    </xf>
    <xf numFmtId="49" fontId="36" fillId="0" borderId="23" xfId="3" applyNumberFormat="1" applyFont="1" applyFill="1" applyBorder="1" applyAlignment="1" applyProtection="1">
      <alignment vertical="center"/>
      <protection locked="0"/>
    </xf>
    <xf numFmtId="0" fontId="36" fillId="0" borderId="24" xfId="3" applyFont="1" applyFill="1" applyBorder="1" applyAlignment="1" applyProtection="1">
      <alignment vertical="center"/>
      <protection locked="0"/>
    </xf>
    <xf numFmtId="0" fontId="36" fillId="0" borderId="47" xfId="3" applyFont="1" applyFill="1" applyBorder="1" applyAlignment="1" applyProtection="1">
      <alignment vertical="center"/>
      <protection locked="0"/>
    </xf>
    <xf numFmtId="49" fontId="38" fillId="0" borderId="38" xfId="3" applyNumberFormat="1" applyFont="1" applyFill="1" applyBorder="1" applyAlignment="1">
      <alignment horizontal="center" vertical="center"/>
    </xf>
    <xf numFmtId="0" fontId="44" fillId="0" borderId="19" xfId="3" applyFont="1" applyFill="1" applyBorder="1" applyAlignment="1">
      <alignment horizontal="center" vertical="center"/>
    </xf>
    <xf numFmtId="0" fontId="44" fillId="0" borderId="20" xfId="3" applyFont="1" applyFill="1" applyBorder="1" applyAlignment="1">
      <alignment horizontal="center" vertical="center"/>
    </xf>
    <xf numFmtId="181" fontId="35" fillId="0" borderId="19" xfId="3" applyNumberFormat="1" applyFont="1" applyFill="1" applyBorder="1" applyAlignment="1">
      <alignment horizontal="right" vertical="center"/>
    </xf>
    <xf numFmtId="49" fontId="36" fillId="0" borderId="18" xfId="3" applyNumberFormat="1" applyFont="1" applyFill="1" applyBorder="1" applyAlignment="1" applyProtection="1">
      <alignment vertical="center"/>
      <protection locked="0"/>
    </xf>
    <xf numFmtId="0" fontId="36" fillId="0" borderId="19" xfId="3" applyFont="1" applyFill="1" applyBorder="1" applyAlignment="1" applyProtection="1">
      <alignment vertical="center"/>
      <protection locked="0"/>
    </xf>
    <xf numFmtId="0" fontId="36" fillId="0" borderId="46" xfId="3" applyFont="1" applyFill="1" applyBorder="1" applyAlignment="1" applyProtection="1">
      <alignment vertical="center"/>
      <protection locked="0"/>
    </xf>
    <xf numFmtId="49" fontId="38" fillId="0" borderId="66" xfId="3" applyNumberFormat="1" applyFont="1" applyFill="1" applyBorder="1" applyAlignment="1">
      <alignment horizontal="center" vertical="center"/>
    </xf>
    <xf numFmtId="0" fontId="44" fillId="0" borderId="67" xfId="3" applyFont="1" applyFill="1" applyBorder="1" applyAlignment="1">
      <alignment horizontal="center" vertical="center"/>
    </xf>
    <xf numFmtId="0" fontId="44" fillId="0" borderId="49" xfId="3" applyFont="1" applyFill="1" applyBorder="1" applyAlignment="1">
      <alignment horizontal="center" vertical="center"/>
    </xf>
    <xf numFmtId="38" fontId="35" fillId="0" borderId="67" xfId="1" applyFont="1" applyFill="1" applyBorder="1" applyAlignment="1">
      <alignment horizontal="right" vertical="center"/>
    </xf>
    <xf numFmtId="49" fontId="36" fillId="0" borderId="26" xfId="3" applyNumberFormat="1" applyFont="1" applyFill="1" applyBorder="1" applyAlignment="1" applyProtection="1">
      <alignment vertical="center"/>
      <protection locked="0"/>
    </xf>
    <xf numFmtId="0" fontId="36" fillId="0" borderId="27" xfId="3" applyFont="1" applyFill="1" applyBorder="1" applyAlignment="1" applyProtection="1">
      <alignment vertical="center"/>
      <protection locked="0"/>
    </xf>
    <xf numFmtId="0" fontId="36" fillId="0" borderId="53" xfId="3" applyFont="1" applyFill="1" applyBorder="1" applyAlignment="1" applyProtection="1">
      <alignment vertical="center"/>
      <protection locked="0"/>
    </xf>
    <xf numFmtId="49" fontId="38" fillId="0" borderId="50" xfId="3" applyNumberFormat="1" applyFont="1" applyFill="1" applyBorder="1" applyAlignment="1">
      <alignment horizontal="center" vertical="center"/>
    </xf>
    <xf numFmtId="0" fontId="44" fillId="0" borderId="51" xfId="3" applyFont="1" applyFill="1" applyBorder="1" applyAlignment="1">
      <alignment horizontal="center" vertical="center"/>
    </xf>
    <xf numFmtId="0" fontId="44" fillId="0" borderId="55" xfId="3" applyFont="1" applyFill="1" applyBorder="1" applyAlignment="1">
      <alignment horizontal="center" vertical="center"/>
    </xf>
    <xf numFmtId="181" fontId="48" fillId="0" borderId="51" xfId="3" applyNumberFormat="1" applyFont="1" applyFill="1" applyBorder="1" applyAlignment="1" applyProtection="1">
      <alignment horizontal="right" vertical="center"/>
      <protection locked="0"/>
    </xf>
    <xf numFmtId="0" fontId="36" fillId="0" borderId="51" xfId="3" applyFont="1" applyFill="1" applyBorder="1" applyAlignment="1" applyProtection="1">
      <alignment vertical="center" wrapText="1"/>
      <protection locked="0"/>
    </xf>
    <xf numFmtId="0" fontId="36" fillId="0" borderId="51" xfId="3" applyFont="1" applyFill="1" applyBorder="1" applyAlignment="1" applyProtection="1">
      <alignment vertical="center"/>
      <protection locked="0"/>
    </xf>
    <xf numFmtId="0" fontId="36" fillId="0" borderId="52" xfId="3" applyFont="1" applyFill="1" applyBorder="1" applyAlignment="1" applyProtection="1">
      <alignment vertical="center"/>
      <protection locked="0"/>
    </xf>
    <xf numFmtId="181" fontId="38" fillId="0" borderId="51" xfId="3" applyNumberFormat="1" applyFont="1" applyFill="1" applyBorder="1" applyAlignment="1">
      <alignment horizontal="right" vertical="center"/>
    </xf>
    <xf numFmtId="0" fontId="36" fillId="0" borderId="37" xfId="3" applyFont="1" applyFill="1" applyBorder="1" applyAlignment="1" applyProtection="1">
      <alignment vertical="center" wrapText="1"/>
      <protection locked="0"/>
    </xf>
    <xf numFmtId="0" fontId="36" fillId="0" borderId="52" xfId="3" applyFont="1" applyFill="1" applyBorder="1" applyAlignment="1" applyProtection="1">
      <alignment vertical="center" wrapText="1"/>
      <protection locked="0"/>
    </xf>
    <xf numFmtId="49" fontId="35" fillId="0" borderId="63" xfId="3" applyNumberFormat="1" applyFont="1" applyFill="1" applyBorder="1" applyAlignment="1">
      <alignment horizontal="center" vertical="center"/>
    </xf>
    <xf numFmtId="49" fontId="35" fillId="0" borderId="64" xfId="3" applyNumberFormat="1" applyFont="1" applyFill="1" applyBorder="1" applyAlignment="1">
      <alignment horizontal="center" vertical="center"/>
    </xf>
    <xf numFmtId="49" fontId="35" fillId="0" borderId="65" xfId="3" applyNumberFormat="1" applyFont="1" applyFill="1" applyBorder="1" applyAlignment="1">
      <alignment horizontal="center" vertical="center"/>
    </xf>
    <xf numFmtId="49" fontId="36" fillId="0" borderId="18" xfId="3" applyNumberFormat="1" applyFont="1" applyFill="1" applyBorder="1" applyAlignment="1" applyProtection="1">
      <alignment vertical="center" shrinkToFit="1"/>
      <protection locked="0"/>
    </xf>
    <xf numFmtId="0" fontId="36" fillId="0" borderId="19" xfId="3" applyFont="1" applyFill="1" applyBorder="1" applyAlignment="1" applyProtection="1">
      <alignment vertical="center" shrinkToFit="1"/>
      <protection locked="0"/>
    </xf>
    <xf numFmtId="0" fontId="36" fillId="0" borderId="46" xfId="3" applyFont="1" applyFill="1" applyBorder="1" applyAlignment="1" applyProtection="1">
      <alignment vertical="center" shrinkToFit="1"/>
      <protection locked="0"/>
    </xf>
    <xf numFmtId="49" fontId="38" fillId="0" borderId="61" xfId="3" applyNumberFormat="1" applyFont="1" applyFill="1" applyBorder="1" applyAlignment="1">
      <alignment horizontal="center" vertical="center"/>
    </xf>
    <xf numFmtId="0" fontId="44" fillId="0" borderId="62" xfId="3" applyFont="1" applyFill="1" applyBorder="1" applyAlignment="1">
      <alignment horizontal="center" vertical="center"/>
    </xf>
    <xf numFmtId="49" fontId="44" fillId="0" borderId="0" xfId="3" applyNumberFormat="1" applyFont="1" applyFill="1" applyBorder="1" applyAlignment="1">
      <alignment horizontal="distributed" vertical="center"/>
    </xf>
    <xf numFmtId="0" fontId="44" fillId="0" borderId="0" xfId="3" applyFont="1" applyFill="1" applyBorder="1" applyAlignment="1">
      <alignment horizontal="distributed" vertical="center"/>
    </xf>
    <xf numFmtId="0" fontId="44" fillId="0" borderId="0" xfId="3" applyNumberFormat="1" applyFont="1" applyFill="1" applyBorder="1" applyAlignment="1">
      <alignment vertical="center"/>
    </xf>
    <xf numFmtId="0" fontId="44" fillId="0" borderId="0" xfId="3" applyNumberFormat="1" applyFont="1" applyFill="1" applyBorder="1" applyAlignment="1">
      <alignment horizontal="center" vertical="center"/>
    </xf>
    <xf numFmtId="0" fontId="44" fillId="0" borderId="0" xfId="3" applyNumberFormat="1" applyFont="1" applyFill="1" applyBorder="1" applyAlignment="1">
      <alignment horizontal="left" vertical="center"/>
    </xf>
    <xf numFmtId="177" fontId="46" fillId="0" borderId="24" xfId="3" applyNumberFormat="1" applyFont="1" applyFill="1" applyBorder="1" applyAlignment="1">
      <alignment horizontal="center" vertical="center"/>
    </xf>
    <xf numFmtId="49" fontId="44" fillId="0" borderId="24" xfId="3" applyNumberFormat="1" applyFont="1" applyFill="1" applyBorder="1" applyAlignment="1">
      <alignment horizontal="center" vertical="center"/>
    </xf>
    <xf numFmtId="49" fontId="38" fillId="0" borderId="26" xfId="3" applyNumberFormat="1" applyFont="1" applyFill="1" applyBorder="1" applyAlignment="1">
      <alignment horizontal="center" vertical="center"/>
    </xf>
    <xf numFmtId="49" fontId="38" fillId="0" borderId="27" xfId="3" applyNumberFormat="1" applyFont="1" applyFill="1" applyBorder="1" applyAlignment="1">
      <alignment horizontal="center" vertical="center"/>
    </xf>
    <xf numFmtId="49" fontId="38" fillId="0" borderId="28" xfId="3" applyNumberFormat="1" applyFont="1" applyFill="1" applyBorder="1" applyAlignment="1">
      <alignment horizontal="center" vertical="center"/>
    </xf>
    <xf numFmtId="49" fontId="38" fillId="0" borderId="0" xfId="3" applyNumberFormat="1" applyFont="1" applyFill="1" applyBorder="1" applyAlignment="1">
      <alignment vertical="center"/>
    </xf>
    <xf numFmtId="49" fontId="39" fillId="0" borderId="0" xfId="3" applyNumberFormat="1" applyFont="1" applyFill="1" applyBorder="1" applyAlignment="1">
      <alignment horizontal="center" vertical="center"/>
    </xf>
    <xf numFmtId="49" fontId="41" fillId="0" borderId="0" xfId="3" applyNumberFormat="1" applyFont="1" applyFill="1" applyBorder="1" applyAlignment="1">
      <alignment horizontal="center" vertical="center"/>
    </xf>
    <xf numFmtId="49" fontId="43" fillId="0" borderId="0" xfId="3" applyNumberFormat="1" applyFont="1" applyFill="1" applyBorder="1" applyAlignment="1">
      <alignment horizontal="distributed" vertical="center"/>
    </xf>
    <xf numFmtId="49" fontId="44" fillId="0" borderId="0" xfId="3" applyNumberFormat="1" applyFont="1" applyFill="1" applyBorder="1" applyAlignment="1">
      <alignment vertical="center" wrapText="1"/>
    </xf>
    <xf numFmtId="0" fontId="37" fillId="0" borderId="0" xfId="3" applyFont="1" applyFill="1" applyBorder="1" applyAlignment="1">
      <alignment vertical="center"/>
    </xf>
    <xf numFmtId="0" fontId="44" fillId="0" borderId="0" xfId="3" applyNumberFormat="1" applyFont="1" applyFill="1" applyBorder="1" applyAlignment="1">
      <alignment horizontal="center" vertical="center" wrapText="1"/>
    </xf>
    <xf numFmtId="0" fontId="37" fillId="0" borderId="0" xfId="3" applyNumberFormat="1" applyFont="1" applyFill="1" applyBorder="1" applyAlignment="1">
      <alignment horizontal="center" vertical="center" wrapText="1"/>
    </xf>
    <xf numFmtId="38" fontId="38" fillId="0" borderId="58" xfId="4" applyNumberFormat="1" applyFont="1" applyBorder="1" applyAlignment="1">
      <alignment horizontal="right" vertical="center"/>
    </xf>
    <xf numFmtId="38" fontId="38" fillId="0" borderId="59" xfId="4" applyNumberFormat="1" applyFont="1" applyBorder="1" applyAlignment="1">
      <alignment horizontal="right" vertical="center"/>
    </xf>
    <xf numFmtId="38" fontId="38" fillId="0" borderId="62" xfId="4" applyNumberFormat="1" applyFont="1" applyBorder="1" applyAlignment="1">
      <alignment horizontal="right" vertical="center"/>
    </xf>
    <xf numFmtId="38" fontId="38" fillId="0" borderId="58" xfId="4" applyFont="1" applyBorder="1" applyAlignment="1">
      <alignment horizontal="center" vertical="center"/>
    </xf>
    <xf numFmtId="38" fontId="38" fillId="0" borderId="59" xfId="4" applyFont="1" applyBorder="1" applyAlignment="1">
      <alignment horizontal="center" vertical="center"/>
    </xf>
    <xf numFmtId="38" fontId="38" fillId="0" borderId="62" xfId="4" applyFont="1" applyBorder="1" applyAlignment="1">
      <alignment horizontal="center" vertical="center"/>
    </xf>
    <xf numFmtId="49" fontId="38" fillId="0" borderId="68" xfId="3" applyNumberFormat="1" applyFont="1" applyBorder="1" applyAlignment="1">
      <alignment horizontal="center" vertical="center"/>
    </xf>
    <xf numFmtId="49" fontId="38" fillId="0" borderId="5" xfId="3" applyNumberFormat="1" applyFont="1" applyBorder="1" applyAlignment="1">
      <alignment horizontal="center" vertical="center"/>
    </xf>
    <xf numFmtId="49" fontId="38" fillId="0" borderId="6" xfId="3" applyNumberFormat="1" applyFont="1" applyBorder="1" applyAlignment="1">
      <alignment horizontal="center" vertical="center"/>
    </xf>
    <xf numFmtId="49" fontId="38" fillId="0" borderId="9" xfId="3" applyNumberFormat="1" applyFont="1" applyBorder="1" applyAlignment="1">
      <alignment horizontal="center" vertical="center"/>
    </xf>
    <xf numFmtId="49" fontId="38" fillId="0" borderId="7" xfId="3" applyNumberFormat="1" applyFont="1" applyBorder="1" applyAlignment="1">
      <alignment horizontal="center" vertical="center"/>
    </xf>
    <xf numFmtId="49" fontId="38" fillId="0" borderId="8" xfId="3" applyNumberFormat="1" applyFont="1" applyBorder="1" applyAlignment="1">
      <alignment horizontal="center" vertical="center"/>
    </xf>
    <xf numFmtId="181" fontId="35" fillId="0" borderId="5" xfId="3" applyNumberFormat="1" applyFont="1" applyBorder="1" applyAlignment="1" applyProtection="1">
      <alignment horizontal="center" vertical="center"/>
      <protection locked="0"/>
    </xf>
    <xf numFmtId="181" fontId="35" fillId="0" borderId="7" xfId="3" applyNumberFormat="1" applyFont="1" applyBorder="1" applyAlignment="1" applyProtection="1">
      <alignment horizontal="center" vertical="center"/>
      <protection locked="0"/>
    </xf>
    <xf numFmtId="181" fontId="35" fillId="0" borderId="70" xfId="3" applyNumberFormat="1" applyFont="1" applyBorder="1" applyAlignment="1" applyProtection="1">
      <alignment horizontal="right" vertical="center"/>
      <protection locked="0"/>
    </xf>
    <xf numFmtId="49" fontId="36" fillId="0" borderId="69" xfId="3" applyNumberFormat="1" applyFont="1" applyBorder="1" applyAlignment="1" applyProtection="1">
      <alignment horizontal="center" vertical="center"/>
      <protection locked="0"/>
    </xf>
    <xf numFmtId="49" fontId="36" fillId="0" borderId="70" xfId="3" applyNumberFormat="1" applyFont="1" applyBorder="1" applyAlignment="1" applyProtection="1">
      <alignment horizontal="center" vertical="center"/>
      <protection locked="0"/>
    </xf>
    <xf numFmtId="181" fontId="35" fillId="0" borderId="7" xfId="3" applyNumberFormat="1" applyFont="1" applyBorder="1" applyAlignment="1" applyProtection="1">
      <alignment horizontal="right" vertical="center"/>
      <protection locked="0"/>
    </xf>
    <xf numFmtId="49" fontId="36" fillId="0" borderId="73" xfId="3" applyNumberFormat="1" applyFont="1" applyBorder="1" applyAlignment="1" applyProtection="1">
      <alignment horizontal="center" vertical="center"/>
      <protection locked="0"/>
    </xf>
    <xf numFmtId="49" fontId="36" fillId="0" borderId="74" xfId="3" applyNumberFormat="1" applyFont="1" applyBorder="1" applyAlignment="1" applyProtection="1">
      <alignment horizontal="center" vertical="center"/>
      <protection locked="0"/>
    </xf>
    <xf numFmtId="49" fontId="38" fillId="0" borderId="58" xfId="3" applyNumberFormat="1" applyFont="1" applyBorder="1" applyAlignment="1">
      <alignment horizontal="center" vertical="center"/>
    </xf>
    <xf numFmtId="0" fontId="44" fillId="0" borderId="59" xfId="3" applyFont="1" applyBorder="1" applyAlignment="1">
      <alignment horizontal="center" vertical="center"/>
    </xf>
    <xf numFmtId="0" fontId="44" fillId="0" borderId="60" xfId="3" applyFont="1" applyBorder="1" applyAlignment="1">
      <alignment horizontal="center" vertical="center"/>
    </xf>
    <xf numFmtId="181" fontId="48" fillId="0" borderId="59" xfId="3" applyNumberFormat="1" applyFont="1" applyBorder="1" applyAlignment="1" applyProtection="1">
      <alignment horizontal="right" vertical="center"/>
      <protection locked="0"/>
    </xf>
    <xf numFmtId="49" fontId="36" fillId="0" borderId="61" xfId="3" applyNumberFormat="1" applyFont="1" applyBorder="1" applyAlignment="1" applyProtection="1">
      <alignment vertical="center"/>
      <protection locked="0"/>
    </xf>
    <xf numFmtId="0" fontId="36" fillId="0" borderId="59" xfId="3" applyFont="1" applyBorder="1" applyAlignment="1" applyProtection="1">
      <alignment vertical="center"/>
      <protection locked="0"/>
    </xf>
    <xf numFmtId="0" fontId="36" fillId="0" borderId="62" xfId="3" applyFont="1" applyBorder="1" applyAlignment="1" applyProtection="1">
      <alignment vertical="center"/>
      <protection locked="0"/>
    </xf>
    <xf numFmtId="181" fontId="35" fillId="0" borderId="59" xfId="3" applyNumberFormat="1" applyFont="1" applyBorder="1" applyAlignment="1">
      <alignment horizontal="right" vertical="center"/>
    </xf>
    <xf numFmtId="182" fontId="36" fillId="0" borderId="59" xfId="3" applyNumberFormat="1" applyFont="1" applyBorder="1" applyAlignment="1" applyProtection="1">
      <alignment horizontal="left" vertical="center"/>
    </xf>
    <xf numFmtId="182" fontId="36" fillId="0" borderId="62" xfId="3" applyNumberFormat="1" applyFont="1" applyBorder="1" applyAlignment="1" applyProtection="1">
      <alignment horizontal="left" vertical="center"/>
    </xf>
    <xf numFmtId="49" fontId="38" fillId="0" borderId="54" xfId="3" applyNumberFormat="1" applyFont="1" applyBorder="1" applyAlignment="1">
      <alignment horizontal="center" vertical="center"/>
    </xf>
    <xf numFmtId="0" fontId="44" fillId="0" borderId="24" xfId="3" applyFont="1" applyBorder="1" applyAlignment="1">
      <alignment horizontal="center" vertical="center"/>
    </xf>
    <xf numFmtId="0" fontId="44" fillId="0" borderId="25" xfId="3" applyFont="1" applyBorder="1" applyAlignment="1">
      <alignment horizontal="center" vertical="center"/>
    </xf>
    <xf numFmtId="181" fontId="48" fillId="0" borderId="24" xfId="3" applyNumberFormat="1" applyFont="1" applyBorder="1" applyAlignment="1" applyProtection="1">
      <alignment horizontal="right" vertical="center"/>
      <protection locked="0"/>
    </xf>
    <xf numFmtId="49" fontId="36" fillId="0" borderId="23" xfId="3" applyNumberFormat="1" applyFont="1" applyBorder="1" applyAlignment="1" applyProtection="1">
      <alignment vertical="center"/>
      <protection locked="0"/>
    </xf>
    <xf numFmtId="0" fontId="36" fillId="0" borderId="24" xfId="3" applyFont="1" applyBorder="1" applyAlignment="1" applyProtection="1">
      <alignment vertical="center"/>
      <protection locked="0"/>
    </xf>
    <xf numFmtId="0" fontId="36" fillId="0" borderId="47" xfId="3" applyFont="1" applyBorder="1" applyAlignment="1" applyProtection="1">
      <alignment vertical="center"/>
      <protection locked="0"/>
    </xf>
    <xf numFmtId="49" fontId="38" fillId="0" borderId="38" xfId="3" applyNumberFormat="1" applyFont="1" applyBorder="1" applyAlignment="1">
      <alignment horizontal="center" vertical="center"/>
    </xf>
    <xf numFmtId="0" fontId="44" fillId="0" borderId="19" xfId="3" applyFont="1" applyBorder="1" applyAlignment="1">
      <alignment horizontal="center" vertical="center"/>
    </xf>
    <xf numFmtId="0" fontId="44" fillId="0" borderId="20" xfId="3" applyFont="1" applyBorder="1" applyAlignment="1">
      <alignment horizontal="center" vertical="center"/>
    </xf>
    <xf numFmtId="181" fontId="35" fillId="0" borderId="19" xfId="3" applyNumberFormat="1" applyFont="1" applyBorder="1" applyAlignment="1">
      <alignment horizontal="right" vertical="center"/>
    </xf>
    <xf numFmtId="49" fontId="36" fillId="0" borderId="18" xfId="3" applyNumberFormat="1" applyFont="1" applyBorder="1" applyAlignment="1" applyProtection="1">
      <alignment vertical="center"/>
      <protection locked="0"/>
    </xf>
    <xf numFmtId="0" fontId="36" fillId="0" borderId="19" xfId="3" applyFont="1" applyBorder="1" applyAlignment="1" applyProtection="1">
      <alignment vertical="center"/>
      <protection locked="0"/>
    </xf>
    <xf numFmtId="0" fontId="36" fillId="0" borderId="46" xfId="3" applyFont="1" applyBorder="1" applyAlignment="1" applyProtection="1">
      <alignment vertical="center"/>
      <protection locked="0"/>
    </xf>
    <xf numFmtId="49" fontId="38" fillId="0" borderId="66" xfId="3" applyNumberFormat="1" applyFont="1" applyBorder="1" applyAlignment="1">
      <alignment horizontal="center" vertical="center"/>
    </xf>
    <xf numFmtId="0" fontId="44" fillId="0" borderId="67" xfId="3" applyFont="1" applyBorder="1" applyAlignment="1">
      <alignment horizontal="center" vertical="center"/>
    </xf>
    <xf numFmtId="0" fontId="44" fillId="0" borderId="49" xfId="3" applyFont="1" applyBorder="1" applyAlignment="1">
      <alignment horizontal="center" vertical="center"/>
    </xf>
    <xf numFmtId="38" fontId="35" fillId="0" borderId="67" xfId="1" applyFont="1" applyBorder="1" applyAlignment="1">
      <alignment horizontal="right" vertical="center"/>
    </xf>
    <xf numFmtId="49" fontId="36" fillId="0" borderId="26" xfId="3" applyNumberFormat="1" applyFont="1" applyBorder="1" applyAlignment="1" applyProtection="1">
      <alignment vertical="center"/>
      <protection locked="0"/>
    </xf>
    <xf numFmtId="0" fontId="36" fillId="0" borderId="27" xfId="3" applyFont="1" applyBorder="1" applyAlignment="1" applyProtection="1">
      <alignment vertical="center"/>
      <protection locked="0"/>
    </xf>
    <xf numFmtId="0" fontId="36" fillId="0" borderId="53" xfId="3" applyFont="1" applyBorder="1" applyAlignment="1" applyProtection="1">
      <alignment vertical="center"/>
      <protection locked="0"/>
    </xf>
    <xf numFmtId="49" fontId="38" fillId="0" borderId="50" xfId="3" applyNumberFormat="1" applyFont="1" applyBorder="1" applyAlignment="1">
      <alignment horizontal="center" vertical="center"/>
    </xf>
    <xf numFmtId="0" fontId="44" fillId="0" borderId="51" xfId="3" applyFont="1" applyBorder="1" applyAlignment="1">
      <alignment horizontal="center" vertical="center"/>
    </xf>
    <xf numFmtId="0" fontId="44" fillId="0" borderId="55" xfId="3" applyFont="1" applyBorder="1" applyAlignment="1">
      <alignment horizontal="center" vertical="center"/>
    </xf>
    <xf numFmtId="181" fontId="48" fillId="0" borderId="51" xfId="3" applyNumberFormat="1" applyFont="1" applyBorder="1" applyAlignment="1" applyProtection="1">
      <alignment horizontal="right" vertical="center"/>
      <protection locked="0"/>
    </xf>
    <xf numFmtId="0" fontId="36" fillId="0" borderId="51" xfId="3" applyFont="1" applyBorder="1" applyAlignment="1" applyProtection="1">
      <alignment vertical="center" wrapText="1"/>
      <protection locked="0"/>
    </xf>
    <xf numFmtId="0" fontId="36" fillId="0" borderId="51" xfId="3" applyFont="1" applyBorder="1" applyAlignment="1" applyProtection="1">
      <alignment vertical="center"/>
      <protection locked="0"/>
    </xf>
    <xf numFmtId="0" fontId="36" fillId="0" borderId="52" xfId="3" applyFont="1" applyBorder="1" applyAlignment="1" applyProtection="1">
      <alignment vertical="center"/>
      <protection locked="0"/>
    </xf>
    <xf numFmtId="181" fontId="38" fillId="0" borderId="51" xfId="3" applyNumberFormat="1" applyFont="1" applyBorder="1" applyAlignment="1">
      <alignment horizontal="right" vertical="center"/>
    </xf>
    <xf numFmtId="0" fontId="36" fillId="0" borderId="37" xfId="3" applyFont="1" applyBorder="1" applyAlignment="1" applyProtection="1">
      <alignment vertical="center" wrapText="1"/>
      <protection locked="0"/>
    </xf>
    <xf numFmtId="0" fontId="36" fillId="0" borderId="52" xfId="3" applyFont="1" applyBorder="1" applyAlignment="1" applyProtection="1">
      <alignment vertical="center" wrapText="1"/>
      <protection locked="0"/>
    </xf>
    <xf numFmtId="49" fontId="35" fillId="0" borderId="63" xfId="3" applyNumberFormat="1" applyFont="1" applyBorder="1" applyAlignment="1">
      <alignment horizontal="center" vertical="center"/>
    </xf>
    <xf numFmtId="49" fontId="35" fillId="0" borderId="64" xfId="3" applyNumberFormat="1" applyFont="1" applyBorder="1" applyAlignment="1">
      <alignment horizontal="center" vertical="center"/>
    </xf>
    <xf numFmtId="49" fontId="35" fillId="0" borderId="65" xfId="3" applyNumberFormat="1" applyFont="1" applyBorder="1" applyAlignment="1">
      <alignment horizontal="center" vertical="center"/>
    </xf>
    <xf numFmtId="49" fontId="38" fillId="0" borderId="61" xfId="3" applyNumberFormat="1" applyFont="1" applyBorder="1" applyAlignment="1">
      <alignment horizontal="center" vertical="center"/>
    </xf>
    <xf numFmtId="0" fontId="44" fillId="0" borderId="62" xfId="3" applyFont="1" applyBorder="1" applyAlignment="1">
      <alignment horizontal="center" vertical="center"/>
    </xf>
    <xf numFmtId="49" fontId="44" fillId="0" borderId="0" xfId="3" applyNumberFormat="1" applyFont="1" applyBorder="1" applyAlignment="1">
      <alignment horizontal="distributed" vertical="center"/>
    </xf>
    <xf numFmtId="0" fontId="44" fillId="0" borderId="0" xfId="3" applyFont="1" applyBorder="1" applyAlignment="1">
      <alignment horizontal="distributed" vertical="center"/>
    </xf>
    <xf numFmtId="0" fontId="44" fillId="0" borderId="0" xfId="3" applyNumberFormat="1" applyFont="1" applyBorder="1" applyAlignment="1">
      <alignment vertical="center"/>
    </xf>
    <xf numFmtId="0" fontId="44" fillId="0" borderId="0" xfId="3" applyNumberFormat="1" applyFont="1" applyBorder="1" applyAlignment="1">
      <alignment horizontal="center" vertical="center"/>
    </xf>
    <xf numFmtId="0" fontId="44" fillId="0" borderId="0" xfId="3" applyNumberFormat="1" applyFont="1" applyBorder="1" applyAlignment="1">
      <alignment horizontal="left" vertical="center"/>
    </xf>
    <xf numFmtId="177" fontId="46" fillId="0" borderId="24" xfId="3" applyNumberFormat="1" applyFont="1" applyBorder="1" applyAlignment="1">
      <alignment horizontal="center" vertical="center"/>
    </xf>
    <xf numFmtId="49" fontId="44" fillId="0" borderId="24" xfId="3" applyNumberFormat="1" applyFont="1" applyBorder="1" applyAlignment="1">
      <alignment horizontal="center" vertical="center"/>
    </xf>
    <xf numFmtId="49" fontId="38" fillId="0" borderId="0" xfId="3" applyNumberFormat="1" applyFont="1" applyBorder="1" applyAlignment="1">
      <alignment vertical="center"/>
    </xf>
    <xf numFmtId="49" fontId="39" fillId="0" borderId="0" xfId="3" applyNumberFormat="1" applyFont="1" applyBorder="1" applyAlignment="1">
      <alignment horizontal="center" vertical="center"/>
    </xf>
    <xf numFmtId="49" fontId="41" fillId="0" borderId="0" xfId="3" applyNumberFormat="1" applyFont="1" applyBorder="1" applyAlignment="1">
      <alignment horizontal="center" vertical="center"/>
    </xf>
    <xf numFmtId="49" fontId="43" fillId="0" borderId="0" xfId="3" applyNumberFormat="1" applyFont="1" applyBorder="1" applyAlignment="1">
      <alignment horizontal="distributed" vertical="center"/>
    </xf>
    <xf numFmtId="49" fontId="44" fillId="0" borderId="0" xfId="3" applyNumberFormat="1" applyFont="1" applyBorder="1" applyAlignment="1">
      <alignment vertical="center" wrapText="1"/>
    </xf>
    <xf numFmtId="0" fontId="37" fillId="0" borderId="0" xfId="3" applyFont="1" applyBorder="1" applyAlignment="1">
      <alignment vertical="center"/>
    </xf>
    <xf numFmtId="0" fontId="44" fillId="0" borderId="0" xfId="3" applyNumberFormat="1" applyFont="1" applyBorder="1" applyAlignment="1">
      <alignment horizontal="center" vertical="center" wrapText="1"/>
    </xf>
    <xf numFmtId="0" fontId="37" fillId="0" borderId="0" xfId="3" applyNumberFormat="1" applyFont="1" applyBorder="1" applyAlignment="1">
      <alignment horizontal="center" vertical="center" wrapText="1"/>
    </xf>
    <xf numFmtId="49" fontId="36" fillId="0" borderId="11" xfId="3" applyNumberFormat="1" applyFont="1" applyBorder="1" applyAlignment="1" applyProtection="1">
      <alignment vertical="center"/>
      <protection locked="0"/>
    </xf>
    <xf numFmtId="0" fontId="36" fillId="0" borderId="7" xfId="3" applyFont="1" applyBorder="1" applyAlignment="1" applyProtection="1">
      <alignment vertical="center"/>
      <protection locked="0"/>
    </xf>
    <xf numFmtId="0" fontId="36" fillId="0" borderId="30" xfId="3" applyFont="1" applyBorder="1" applyAlignment="1" applyProtection="1">
      <alignment vertical="center"/>
      <protection locked="0"/>
    </xf>
    <xf numFmtId="38" fontId="38" fillId="0" borderId="76" xfId="4" applyFont="1" applyBorder="1" applyAlignment="1">
      <alignment horizontal="center" vertical="center"/>
    </xf>
    <xf numFmtId="38" fontId="38" fillId="0" borderId="77" xfId="4" applyFont="1" applyBorder="1" applyAlignment="1">
      <alignment horizontal="center" vertical="center"/>
    </xf>
    <xf numFmtId="38" fontId="38" fillId="0" borderId="78" xfId="4" applyFont="1" applyBorder="1" applyAlignment="1">
      <alignment horizontal="center" vertical="center"/>
    </xf>
    <xf numFmtId="49" fontId="38" fillId="0" borderId="75" xfId="3" applyNumberFormat="1" applyFont="1" applyBorder="1" applyAlignment="1">
      <alignment horizontal="center" vertical="center"/>
    </xf>
    <xf numFmtId="49" fontId="38" fillId="0" borderId="70" xfId="3" applyNumberFormat="1" applyFont="1" applyBorder="1" applyAlignment="1">
      <alignment horizontal="center" vertical="center"/>
    </xf>
    <xf numFmtId="49" fontId="38" fillId="0" borderId="71" xfId="3" applyNumberFormat="1" applyFont="1" applyBorder="1" applyAlignment="1">
      <alignment horizontal="center" vertical="center"/>
    </xf>
    <xf numFmtId="182" fontId="36" fillId="0" borderId="59" xfId="3" applyNumberFormat="1" applyFont="1" applyBorder="1" applyAlignment="1">
      <alignment horizontal="left" vertical="center"/>
    </xf>
    <xf numFmtId="182" fontId="36" fillId="0" borderId="62" xfId="3" applyNumberFormat="1" applyFont="1" applyBorder="1" applyAlignment="1">
      <alignment horizontal="left" vertical="center"/>
    </xf>
  </cellXfs>
  <cellStyles count="5">
    <cellStyle name="桁区切り" xfId="1" builtinId="6"/>
    <cellStyle name="桁区切り 3" xfId="4" xr:uid="{5E9C47DF-C4E9-4461-BB11-483A0D9D78C8}"/>
    <cellStyle name="標準" xfId="0" builtinId="0"/>
    <cellStyle name="標準 2" xfId="2" xr:uid="{9CA5BD55-CB00-488B-87C5-90CAE7E1CFFB}"/>
    <cellStyle name="標準 4" xfId="3" xr:uid="{71AF1FA5-B102-40CC-9945-38BC6D6E3CB4}"/>
  </cellStyles>
  <dxfs count="13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0"/>
      </font>
    </dxf>
    <dxf>
      <font>
        <color theme="0"/>
      </font>
    </dxf>
    <dxf>
      <font>
        <color theme="0"/>
      </font>
    </dxf>
    <dxf>
      <font>
        <color theme="0"/>
      </font>
    </dxf>
    <dxf>
      <fill>
        <patternFill>
          <bgColor theme="2"/>
        </patternFill>
      </fill>
    </dxf>
    <dxf>
      <fill>
        <patternFill>
          <bgColor theme="2"/>
        </patternFill>
      </fill>
    </dxf>
    <dxf>
      <fill>
        <patternFill>
          <bgColor rgb="FFFFFF00"/>
        </patternFill>
      </fill>
    </dxf>
    <dxf>
      <fill>
        <patternFill>
          <bgColor theme="9" tint="0.79998168889431442"/>
        </patternFill>
      </fill>
    </dxf>
    <dxf>
      <fill>
        <patternFill>
          <bgColor theme="7" tint="0.79998168889431442"/>
        </patternFill>
      </fill>
    </dxf>
    <dxf>
      <font>
        <b/>
        <i val="0"/>
        <color theme="0"/>
      </font>
      <fill>
        <patternFill>
          <bgColor rgb="FF002060"/>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002060"/>
        </patternFill>
      </fill>
    </dxf>
    <dxf>
      <fill>
        <patternFill patternType="none">
          <bgColor auto="1"/>
        </patternFill>
      </fill>
    </dxf>
    <dxf>
      <fill>
        <patternFill patternType="none">
          <bgColor auto="1"/>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FFE5FF"/>
      <color rgb="FFFFCCFF"/>
      <color rgb="FFFA9CED"/>
      <color rgb="FFF878E6"/>
      <color rgb="FFF75BE1"/>
      <color rgb="FFFF99CC"/>
      <color rgb="FFFCAEDC"/>
      <color rgb="FFF070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96838</xdr:colOff>
      <xdr:row>6</xdr:row>
      <xdr:rowOff>233363</xdr:rowOff>
    </xdr:from>
    <xdr:to>
      <xdr:col>29</xdr:col>
      <xdr:colOff>57150</xdr:colOff>
      <xdr:row>13</xdr:row>
      <xdr:rowOff>95250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11241088" y="2128838"/>
          <a:ext cx="7037387" cy="1671637"/>
        </a:xfrm>
        <a:prstGeom prst="round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申請書類は</a:t>
          </a:r>
          <a:r>
            <a:rPr kumimoji="1" lang="en-US" altLang="ja-JP" sz="1400" b="1">
              <a:solidFill>
                <a:sysClr val="windowText" lastClr="000000"/>
              </a:solidFill>
            </a:rPr>
            <a:t>PDF</a:t>
          </a:r>
          <a:r>
            <a:rPr kumimoji="1" lang="ja-JP" altLang="en-US" sz="1400" b="1">
              <a:solidFill>
                <a:sysClr val="windowText" lastClr="000000"/>
              </a:solidFill>
            </a:rPr>
            <a:t>化し、１つのデータにまとめて提出をしてください。</a:t>
          </a:r>
          <a:endParaRPr kumimoji="1" lang="en-US" altLang="ja-JP" sz="1400" b="1">
            <a:solidFill>
              <a:sysClr val="windowText" lastClr="000000"/>
            </a:solidFill>
          </a:endParaRPr>
        </a:p>
        <a:p>
          <a:pPr algn="l"/>
          <a:r>
            <a:rPr kumimoji="1" lang="ja-JP" altLang="en-US" sz="1400" b="1">
              <a:solidFill>
                <a:sysClr val="windowText" lastClr="000000"/>
              </a:solidFill>
            </a:rPr>
            <a:t>本</a:t>
          </a:r>
          <a:r>
            <a:rPr kumimoji="1" lang="en-US" altLang="ja-JP" sz="1400" b="1">
              <a:solidFill>
                <a:sysClr val="windowText" lastClr="000000"/>
              </a:solidFill>
            </a:rPr>
            <a:t>Excel</a:t>
          </a:r>
          <a:r>
            <a:rPr kumimoji="1" lang="ja-JP" altLang="en-US" sz="1400" b="1">
              <a:solidFill>
                <a:sysClr val="windowText" lastClr="000000"/>
              </a:solidFill>
            </a:rPr>
            <a:t>データシートはシステムへの取込み時に必須となりますので、</a:t>
          </a:r>
          <a:endParaRPr kumimoji="1" lang="en-US" altLang="ja-JP" sz="1400" b="1">
            <a:solidFill>
              <a:sysClr val="windowText" lastClr="000000"/>
            </a:solidFill>
          </a:endParaRPr>
        </a:p>
        <a:p>
          <a:pPr algn="l"/>
          <a:r>
            <a:rPr kumimoji="1" lang="ja-JP" altLang="en-US" sz="1400" b="1">
              <a:solidFill>
                <a:sysClr val="windowText" lastClr="000000"/>
              </a:solidFill>
            </a:rPr>
            <a:t>必ず申請時に提出をしてください。</a:t>
          </a:r>
          <a:endParaRPr kumimoji="1" lang="en-US" altLang="ja-JP" sz="14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ysClr val="windowText" lastClr="000000"/>
              </a:solidFill>
              <a:effectLst/>
              <a:latin typeface="+mn-lt"/>
              <a:ea typeface="+mn-ea"/>
              <a:cs typeface="+mn-cs"/>
            </a:rPr>
            <a:t>※</a:t>
          </a:r>
          <a:r>
            <a:rPr kumimoji="1" lang="ja-JP" altLang="ja-JP" sz="1200" b="1">
              <a:solidFill>
                <a:sysClr val="windowText" lastClr="000000"/>
              </a:solidFill>
              <a:effectLst/>
              <a:latin typeface="+mn-lt"/>
              <a:ea typeface="+mn-ea"/>
              <a:cs typeface="+mn-cs"/>
            </a:rPr>
            <a:t>１シート目の「データシート」は</a:t>
          </a:r>
          <a:r>
            <a:rPr kumimoji="1" lang="en-US" altLang="ja-JP" sz="1200" b="1">
              <a:solidFill>
                <a:sysClr val="windowText" lastClr="000000"/>
              </a:solidFill>
              <a:effectLst/>
              <a:latin typeface="+mn-lt"/>
              <a:ea typeface="+mn-ea"/>
              <a:cs typeface="+mn-cs"/>
            </a:rPr>
            <a:t>PDF</a:t>
          </a:r>
          <a:r>
            <a:rPr kumimoji="1" lang="ja-JP" altLang="ja-JP" sz="1200" b="1">
              <a:solidFill>
                <a:sysClr val="windowText" lastClr="000000"/>
              </a:solidFill>
              <a:effectLst/>
              <a:latin typeface="+mn-lt"/>
              <a:ea typeface="+mn-ea"/>
              <a:cs typeface="+mn-cs"/>
            </a:rPr>
            <a:t>化は不要</a:t>
          </a:r>
          <a:r>
            <a:rPr kumimoji="1" lang="ja-JP" altLang="en-US" sz="1200" b="1">
              <a:solidFill>
                <a:sysClr val="windowText" lastClr="000000"/>
              </a:solidFill>
              <a:effectLst/>
              <a:latin typeface="+mn-lt"/>
              <a:ea typeface="+mn-ea"/>
              <a:cs typeface="+mn-cs"/>
            </a:rPr>
            <a:t>です</a:t>
          </a:r>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シートは削除や非表示にせずそのまま送付ください</a:t>
          </a:r>
          <a:endParaRPr kumimoji="1" lang="en-US" altLang="ja-JP" sz="1200" b="1">
            <a:solidFill>
              <a:sysClr val="windowText" lastClr="000000"/>
            </a:solidFill>
          </a:endParaRPr>
        </a:p>
      </xdr:txBody>
    </xdr:sp>
    <xdr:clientData/>
  </xdr:twoCellAnchor>
  <xdr:twoCellAnchor>
    <xdr:from>
      <xdr:col>18</xdr:col>
      <xdr:colOff>485775</xdr:colOff>
      <xdr:row>94</xdr:row>
      <xdr:rowOff>161925</xdr:rowOff>
    </xdr:from>
    <xdr:to>
      <xdr:col>24</xdr:col>
      <xdr:colOff>30214</xdr:colOff>
      <xdr:row>103</xdr:row>
      <xdr:rowOff>54763</xdr:rowOff>
    </xdr:to>
    <xdr:sp macro="" textlink="">
      <xdr:nvSpPr>
        <xdr:cNvPr id="5" name="テキスト ボックス 4">
          <a:extLst>
            <a:ext uri="{FF2B5EF4-FFF2-40B4-BE49-F238E27FC236}">
              <a16:creationId xmlns:a16="http://schemas.microsoft.com/office/drawing/2014/main" id="{4354571D-0260-433E-A4F0-6E88559AB5F4}"/>
            </a:ext>
          </a:extLst>
        </xdr:cNvPr>
        <xdr:cNvSpPr txBox="1"/>
      </xdr:nvSpPr>
      <xdr:spPr>
        <a:xfrm>
          <a:off x="11630025" y="31375350"/>
          <a:ext cx="3716389" cy="2788438"/>
        </a:xfrm>
        <a:prstGeom prst="wedgeRectCallout">
          <a:avLst>
            <a:gd name="adj1" fmla="val -60471"/>
            <a:gd name="adj2" fmla="val 3507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通帳の通りに記載ください。</a:t>
          </a:r>
          <a:endParaRPr kumimoji="1" lang="en-US" altLang="ja-JP" sz="1100"/>
        </a:p>
        <a:p>
          <a:r>
            <a:rPr kumimoji="1" lang="ja-JP" altLang="en-US" sz="1100"/>
            <a:t>そのまま振込に使用しますので、「株式会社」等のフリガナ略称は、金融機関指定の略称を記載ください。</a:t>
          </a:r>
        </a:p>
      </xdr:txBody>
    </xdr:sp>
    <xdr:clientData/>
  </xdr:twoCellAnchor>
  <xdr:twoCellAnchor editAs="oneCell">
    <xdr:from>
      <xdr:col>18</xdr:col>
      <xdr:colOff>638175</xdr:colOff>
      <xdr:row>96</xdr:row>
      <xdr:rowOff>266700</xdr:rowOff>
    </xdr:from>
    <xdr:to>
      <xdr:col>23</xdr:col>
      <xdr:colOff>381919</xdr:colOff>
      <xdr:row>102</xdr:row>
      <xdr:rowOff>269660</xdr:rowOff>
    </xdr:to>
    <xdr:pic>
      <xdr:nvPicPr>
        <xdr:cNvPr id="7" name="図 6">
          <a:extLst>
            <a:ext uri="{FF2B5EF4-FFF2-40B4-BE49-F238E27FC236}">
              <a16:creationId xmlns:a16="http://schemas.microsoft.com/office/drawing/2014/main" id="{4093D284-85B7-43D0-B7F4-32B0D67C204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782425" y="32175450"/>
          <a:ext cx="3410869" cy="1888911"/>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ffectLst>
          <a:outerShdw blurRad="50800" dist="38100" dir="2700000" algn="tl" rotWithShape="0">
            <a:prstClr val="black">
              <a:alpha val="40000"/>
            </a:prstClr>
          </a:outerShdw>
        </a:effectLst>
      </xdr:spPr>
    </xdr:pic>
    <xdr:clientData/>
  </xdr:twoCellAnchor>
  <xdr:twoCellAnchor>
    <xdr:from>
      <xdr:col>23</xdr:col>
      <xdr:colOff>419100</xdr:colOff>
      <xdr:row>91</xdr:row>
      <xdr:rowOff>276225</xdr:rowOff>
    </xdr:from>
    <xdr:to>
      <xdr:col>31</xdr:col>
      <xdr:colOff>371160</xdr:colOff>
      <xdr:row>95</xdr:row>
      <xdr:rowOff>52610</xdr:rowOff>
    </xdr:to>
    <xdr:sp macro="" textlink="">
      <xdr:nvSpPr>
        <xdr:cNvPr id="9" name="テキスト ボックス 8">
          <a:extLst>
            <a:ext uri="{FF2B5EF4-FFF2-40B4-BE49-F238E27FC236}">
              <a16:creationId xmlns:a16="http://schemas.microsoft.com/office/drawing/2014/main" id="{64A66F4C-7288-4461-805F-E21A0F801C37}"/>
            </a:ext>
          </a:extLst>
        </xdr:cNvPr>
        <xdr:cNvSpPr txBox="1"/>
      </xdr:nvSpPr>
      <xdr:spPr>
        <a:xfrm>
          <a:off x="15154275" y="30546675"/>
          <a:ext cx="4600260" cy="1100360"/>
        </a:xfrm>
        <a:prstGeom prst="wedgeRectCallout">
          <a:avLst>
            <a:gd name="adj1" fmla="val -53870"/>
            <a:gd name="adj2" fmla="val 7531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振込不能の場合、再振り込み手数料は申請者負担となりますので、スペースや「・」有無にご注意ください。</a:t>
          </a:r>
          <a:endParaRPr kumimoji="1" lang="en-US" altLang="ja-JP" sz="1100"/>
        </a:p>
        <a:p>
          <a:r>
            <a:rPr kumimoji="1" lang="ja-JP" altLang="en-US" sz="1100"/>
            <a:t>新規申請の場合や口座変更の場合は、</a:t>
          </a:r>
          <a:r>
            <a:rPr kumimoji="1" lang="ja-JP" altLang="en-US" sz="1100" b="1" u="sng">
              <a:solidFill>
                <a:srgbClr val="FF0000"/>
              </a:solidFill>
            </a:rPr>
            <a:t>通帳のフリガナ部分のコピー</a:t>
          </a:r>
          <a:r>
            <a:rPr kumimoji="1" lang="ja-JP" altLang="en-US" sz="1100" b="0" u="none">
              <a:solidFill>
                <a:sysClr val="windowText" lastClr="000000"/>
              </a:solidFill>
            </a:rPr>
            <a:t>を</a:t>
          </a:r>
          <a:r>
            <a:rPr kumimoji="1" lang="ja-JP" altLang="en-US" sz="1100"/>
            <a:t>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89297</xdr:colOff>
      <xdr:row>2</xdr:row>
      <xdr:rowOff>49610</xdr:rowOff>
    </xdr:from>
    <xdr:to>
      <xdr:col>67</xdr:col>
      <xdr:colOff>59531</xdr:colOff>
      <xdr:row>8</xdr:row>
      <xdr:rowOff>19845</xdr:rowOff>
    </xdr:to>
    <xdr:sp macro="" textlink="">
      <xdr:nvSpPr>
        <xdr:cNvPr id="2" name="吹き出し: 四角形 1">
          <a:extLst>
            <a:ext uri="{FF2B5EF4-FFF2-40B4-BE49-F238E27FC236}">
              <a16:creationId xmlns:a16="http://schemas.microsoft.com/office/drawing/2014/main" id="{8583C8BE-F969-432A-B7AC-C0273BA6E445}"/>
            </a:ext>
          </a:extLst>
        </xdr:cNvPr>
        <xdr:cNvSpPr/>
      </xdr:nvSpPr>
      <xdr:spPr>
        <a:xfrm>
          <a:off x="6975872" y="478235"/>
          <a:ext cx="3684984" cy="1475185"/>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chemeClr val="accent1"/>
              </a:solidFill>
            </a:rPr>
            <a:t>「リース料均等」</a:t>
          </a:r>
          <a:r>
            <a:rPr kumimoji="1" lang="ja-JP" altLang="en-US" sz="1100">
              <a:solidFill>
                <a:sysClr val="windowText" lastClr="000000"/>
              </a:solidFill>
            </a:rPr>
            <a:t>と</a:t>
          </a:r>
          <a:r>
            <a:rPr kumimoji="1" lang="ja-JP" altLang="en-US" sz="1100" b="1">
              <a:solidFill>
                <a:schemeClr val="accent1"/>
              </a:solidFill>
            </a:rPr>
            <a:t>「リース料金変動あり」</a:t>
          </a:r>
          <a:r>
            <a:rPr kumimoji="1" lang="ja-JP" altLang="en-US" sz="1100">
              <a:solidFill>
                <a:sysClr val="windowText" lastClr="000000"/>
              </a:solidFill>
            </a:rPr>
            <a:t>と</a:t>
          </a:r>
          <a:r>
            <a:rPr kumimoji="1" lang="ja-JP" altLang="en-US" sz="1100" b="1">
              <a:solidFill>
                <a:schemeClr val="accent1"/>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57150</xdr:colOff>
      <xdr:row>0</xdr:row>
      <xdr:rowOff>180975</xdr:rowOff>
    </xdr:from>
    <xdr:to>
      <xdr:col>67</xdr:col>
      <xdr:colOff>8334</xdr:colOff>
      <xdr:row>6</xdr:row>
      <xdr:rowOff>58738</xdr:rowOff>
    </xdr:to>
    <xdr:sp macro="" textlink="">
      <xdr:nvSpPr>
        <xdr:cNvPr id="2" name="吹き出し: 四角形 1">
          <a:extLst>
            <a:ext uri="{FF2B5EF4-FFF2-40B4-BE49-F238E27FC236}">
              <a16:creationId xmlns:a16="http://schemas.microsoft.com/office/drawing/2014/main" id="{0BED3257-E683-4EBC-9BDE-4464A5F9DA5A}"/>
            </a:ext>
          </a:extLst>
        </xdr:cNvPr>
        <xdr:cNvSpPr/>
      </xdr:nvSpPr>
      <xdr:spPr>
        <a:xfrm>
          <a:off x="7067550" y="1809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chemeClr val="accent1"/>
              </a:solidFill>
            </a:rPr>
            <a:t>「リース料均等」</a:t>
          </a:r>
          <a:r>
            <a:rPr kumimoji="1" lang="ja-JP" altLang="en-US" sz="1100">
              <a:solidFill>
                <a:sysClr val="windowText" lastClr="000000"/>
              </a:solidFill>
            </a:rPr>
            <a:t>と</a:t>
          </a:r>
          <a:r>
            <a:rPr kumimoji="1" lang="ja-JP" altLang="en-US" sz="1100" b="1">
              <a:solidFill>
                <a:schemeClr val="accent1"/>
              </a:solidFill>
            </a:rPr>
            <a:t>「リース料金変動あり」</a:t>
          </a:r>
          <a:r>
            <a:rPr kumimoji="1" lang="ja-JP" altLang="en-US" sz="1100">
              <a:solidFill>
                <a:sysClr val="windowText" lastClr="000000"/>
              </a:solidFill>
            </a:rPr>
            <a:t>と</a:t>
          </a:r>
          <a:r>
            <a:rPr kumimoji="1" lang="ja-JP" altLang="en-US" sz="1100" b="1">
              <a:solidFill>
                <a:schemeClr val="accent1"/>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66</xdr:col>
      <xdr:colOff>75009</xdr:colOff>
      <xdr:row>6</xdr:row>
      <xdr:rowOff>315913</xdr:rowOff>
    </xdr:to>
    <xdr:sp macro="" textlink="">
      <xdr:nvSpPr>
        <xdr:cNvPr id="2" name="吹き出し: 四角形 1">
          <a:extLst>
            <a:ext uri="{FF2B5EF4-FFF2-40B4-BE49-F238E27FC236}">
              <a16:creationId xmlns:a16="http://schemas.microsoft.com/office/drawing/2014/main" id="{65D6541B-55AE-4BDB-BF5E-692C65BD44A0}"/>
            </a:ext>
          </a:extLst>
        </xdr:cNvPr>
        <xdr:cNvSpPr/>
      </xdr:nvSpPr>
      <xdr:spPr>
        <a:xfrm>
          <a:off x="7010400" y="2190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chemeClr val="accent1"/>
              </a:solidFill>
            </a:rPr>
            <a:t>「リース料均等」</a:t>
          </a:r>
          <a:r>
            <a:rPr kumimoji="1" lang="ja-JP" altLang="en-US" sz="1100">
              <a:solidFill>
                <a:sysClr val="windowText" lastClr="000000"/>
              </a:solidFill>
            </a:rPr>
            <a:t>と</a:t>
          </a:r>
          <a:r>
            <a:rPr kumimoji="1" lang="ja-JP" altLang="en-US" sz="1100" b="1">
              <a:solidFill>
                <a:schemeClr val="accent1"/>
              </a:solidFill>
            </a:rPr>
            <a:t>「リース料金変動あり」</a:t>
          </a:r>
          <a:r>
            <a:rPr kumimoji="1" lang="ja-JP" altLang="en-US" sz="1100">
              <a:solidFill>
                <a:sysClr val="windowText" lastClr="000000"/>
              </a:solidFill>
            </a:rPr>
            <a:t>と</a:t>
          </a:r>
          <a:r>
            <a:rPr kumimoji="1" lang="ja-JP" altLang="en-US" sz="1100" b="1">
              <a:solidFill>
                <a:schemeClr val="accent1"/>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6&#24180;&#24230;&#35036;&#27491;&#20104;&#31639;\&#12471;&#12473;&#12486;&#12512;&#38306;&#36899;\&#12487;&#12540;&#12479;&#12471;&#12540;&#12488;\&#20196;&#21644;&#65302;&#24180;&#24230;&#35036;&#27491;&#20104;&#31639;youshiki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6360;&#24335;\&#31532;&#65297;&#27573;&#38542;&#30003;&#35531;\&#12487;&#12540;&#12479;&#12471;&#12540;&#12488;\&#32368;&#12426;&#36234;&#12375;&#20104;&#31639;&#29992;\2datesheet_20240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シート"/>
      <sheetName val="様式第１1の１(第１１条関係)"/>
      <sheetName val="様式第１１(その４の１)"/>
      <sheetName val="様式第１１(その５)"/>
      <sheetName val="様式第１３(第１３関係)"/>
      <sheetName val="雛形＿リース料金均等(トラック)"/>
      <sheetName val="雛形＿リース料金変動あり(トラック)"/>
      <sheetName val="雛形＿前払い金あり(トラック)"/>
    </sheetNames>
    <sheetDataSet>
      <sheetData sheetId="0">
        <row r="47">
          <cell r="D47"/>
        </row>
        <row r="55">
          <cell r="BH55" t="str">
            <v>WA20VP</v>
          </cell>
          <cell r="BJ55" t="str">
            <v>B5AWLDCB</v>
          </cell>
        </row>
        <row r="56">
          <cell r="BH56" t="str">
            <v>U68VHLDDD</v>
          </cell>
          <cell r="BJ56" t="str">
            <v>B5AWLDEB</v>
          </cell>
        </row>
        <row r="57">
          <cell r="BH57" t="str">
            <v>U68VHLDDA</v>
          </cell>
          <cell r="BJ57" t="str">
            <v>B6AW</v>
          </cell>
        </row>
        <row r="58">
          <cell r="BH58" t="str">
            <v>U69VHLDDG</v>
          </cell>
        </row>
        <row r="59">
          <cell r="BH59" t="str">
            <v>U69VHLDDF</v>
          </cell>
        </row>
        <row r="60">
          <cell r="BH60" t="str">
            <v>U69VHLDDI</v>
          </cell>
        </row>
        <row r="61">
          <cell r="BH61" t="str">
            <v>U69VHLDDH</v>
          </cell>
        </row>
        <row r="62">
          <cell r="BH62" t="str">
            <v>U79VHLDDG</v>
          </cell>
        </row>
        <row r="63">
          <cell r="BH63" t="str">
            <v>U79VHLDDF</v>
          </cell>
        </row>
        <row r="64">
          <cell r="BH64" t="str">
            <v>U79VHLDDI</v>
          </cell>
        </row>
        <row r="65">
          <cell r="BH65" t="str">
            <v>U79VHLDDH</v>
          </cell>
        </row>
        <row r="66">
          <cell r="BH66" t="str">
            <v>JJ3AGDY</v>
          </cell>
        </row>
        <row r="67">
          <cell r="BH67" t="str">
            <v>JJ3AGEY</v>
          </cell>
        </row>
        <row r="68">
          <cell r="BH68" t="str">
            <v>JJ3AGFY</v>
          </cell>
        </row>
        <row r="69">
          <cell r="BH69" t="str">
            <v>JJ3AGGY</v>
          </cell>
        </row>
        <row r="70">
          <cell r="BH70" t="str">
            <v>FEAVK</v>
          </cell>
        </row>
        <row r="71">
          <cell r="BH71" t="str">
            <v>FEBVK</v>
          </cell>
        </row>
        <row r="72">
          <cell r="BH72" t="str">
            <v>FEB8K</v>
          </cell>
        </row>
        <row r="73">
          <cell r="BH73" t="str">
            <v>FEC9K</v>
          </cell>
        </row>
        <row r="74">
          <cell r="BH74" t="str">
            <v>FED9K</v>
          </cell>
        </row>
        <row r="75">
          <cell r="BH75" t="str">
            <v>FEB8U</v>
          </cell>
        </row>
        <row r="76">
          <cell r="BH76" t="str">
            <v>NHR48AF</v>
          </cell>
        </row>
        <row r="77">
          <cell r="BH77" t="str">
            <v>NJR48AF</v>
          </cell>
        </row>
        <row r="78">
          <cell r="BH78" t="str">
            <v>NJR48AM</v>
          </cell>
        </row>
        <row r="79">
          <cell r="BH79" t="str">
            <v>NLR48AM</v>
          </cell>
        </row>
        <row r="80">
          <cell r="BH80" t="str">
            <v>NMR48AM</v>
          </cell>
        </row>
        <row r="81">
          <cell r="BH81" t="str">
            <v>NKR48AM</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データシート"/>
      <sheetName val="様式第1"/>
      <sheetName val="様式第1（別紙1）"/>
      <sheetName val="様式第1（別紙2）兼様式第11（別紙2）"/>
      <sheetName val="別添"/>
      <sheetName val="委任状フォーマッ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C22E9-DF30-43EB-B461-EA1E4B8B6CC0}">
  <dimension ref="A1:DF319"/>
  <sheetViews>
    <sheetView showGridLines="0" tabSelected="1" view="pageBreakPreview" zoomScaleNormal="100" zoomScaleSheetLayoutView="100" workbookViewId="0">
      <pane ySplit="6" topLeftCell="A7" activePane="bottomLeft" state="frozen"/>
      <selection pane="bottomLeft" activeCell="D8" sqref="D8:R8"/>
    </sheetView>
  </sheetViews>
  <sheetFormatPr defaultRowHeight="18.75"/>
  <cols>
    <col min="1" max="3" width="10.625" style="38" customWidth="1"/>
    <col min="4" max="18" width="7.625" style="38" customWidth="1"/>
    <col min="19" max="21" width="10.625" style="37" customWidth="1"/>
    <col min="22" max="22" width="7.625" style="37" customWidth="1"/>
    <col min="23" max="23" width="8.625" style="37" customWidth="1"/>
    <col min="24" max="36" width="7.625" style="37" customWidth="1"/>
    <col min="37" max="45" width="9" style="37"/>
    <col min="46" max="46" width="10.5" style="37" bestFit="1" customWidth="1"/>
    <col min="47" max="57" width="9" style="37"/>
    <col min="58" max="58" width="10.5" style="37" bestFit="1" customWidth="1"/>
    <col min="59" max="78" width="9" style="37"/>
    <col min="79" max="79" width="22.5" style="48" customWidth="1"/>
    <col min="80" max="85" width="9" style="48"/>
    <col min="86" max="86" width="5.125" style="48" customWidth="1"/>
    <col min="87" max="87" width="18.5" style="48" customWidth="1"/>
    <col min="88" max="93" width="9" style="48"/>
    <col min="94" max="94" width="4.625" style="48" customWidth="1"/>
    <col min="95" max="95" width="41" style="48" bestFit="1" customWidth="1"/>
    <col min="96" max="96" width="9.875" style="48" customWidth="1"/>
    <col min="97" max="100" width="9" style="48"/>
    <col min="101" max="101" width="20" style="48" bestFit="1" customWidth="1"/>
    <col min="102" max="110" width="9" style="48"/>
    <col min="111" max="16384" width="9" style="37"/>
  </cols>
  <sheetData>
    <row r="1" spans="1:110" s="187" customFormat="1" ht="55.5" customHeight="1">
      <c r="A1" s="222" t="s">
        <v>209</v>
      </c>
      <c r="B1" s="223"/>
      <c r="C1" s="223"/>
      <c r="D1" s="223"/>
      <c r="E1" s="223"/>
      <c r="F1" s="223"/>
      <c r="G1" s="224" t="s">
        <v>470</v>
      </c>
      <c r="H1" s="223"/>
      <c r="I1" s="223"/>
      <c r="J1" s="225"/>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6"/>
      <c r="AL1" s="223"/>
      <c r="AM1" s="223"/>
      <c r="AN1" s="223"/>
      <c r="AO1" s="223"/>
      <c r="AP1" s="223"/>
      <c r="AQ1" s="226" t="s">
        <v>557</v>
      </c>
      <c r="AY1" s="188" t="s">
        <v>267</v>
      </c>
      <c r="BF1" s="188" t="s">
        <v>269</v>
      </c>
      <c r="CA1" s="188"/>
      <c r="CB1" s="188"/>
      <c r="CC1" s="188"/>
      <c r="CD1" s="188"/>
      <c r="CE1" s="188"/>
      <c r="CF1" s="188"/>
      <c r="CG1" s="188"/>
      <c r="CH1" s="188"/>
      <c r="CI1" s="188"/>
      <c r="CJ1" s="188"/>
      <c r="CK1" s="188"/>
      <c r="CL1" s="188"/>
      <c r="CM1" s="188"/>
      <c r="CN1" s="188"/>
      <c r="CO1" s="188"/>
      <c r="CP1" s="188"/>
      <c r="CQ1" s="188"/>
      <c r="CR1" s="188"/>
      <c r="CS1" s="188"/>
      <c r="CT1" s="188"/>
      <c r="CU1" s="188"/>
      <c r="CV1" s="188"/>
      <c r="CW1" s="188"/>
      <c r="CX1" s="188"/>
      <c r="CY1" s="188"/>
      <c r="CZ1" s="188"/>
      <c r="DA1" s="188"/>
      <c r="DB1" s="188"/>
      <c r="DC1" s="188"/>
      <c r="DD1" s="188"/>
      <c r="DE1" s="188"/>
      <c r="DF1" s="188"/>
    </row>
    <row r="2" spans="1:110">
      <c r="A2" s="37"/>
      <c r="B2" s="37" t="s">
        <v>211</v>
      </c>
      <c r="C2" s="37"/>
      <c r="D2" s="37"/>
      <c r="E2" s="37"/>
      <c r="F2" s="37"/>
      <c r="G2" s="37"/>
      <c r="H2" s="37"/>
      <c r="I2" s="37"/>
      <c r="J2" s="37"/>
      <c r="K2" s="37"/>
      <c r="L2" s="37"/>
      <c r="M2" s="37"/>
      <c r="N2" s="37"/>
      <c r="O2" s="37"/>
      <c r="P2" s="37"/>
      <c r="Q2" s="37"/>
      <c r="R2" s="37"/>
      <c r="AY2" s="48" t="s">
        <v>216</v>
      </c>
      <c r="AZ2" s="48" t="s">
        <v>217</v>
      </c>
      <c r="BA2" s="48" t="s">
        <v>218</v>
      </c>
      <c r="BB2" s="48" t="s">
        <v>219</v>
      </c>
      <c r="BC2" s="48" t="s">
        <v>220</v>
      </c>
      <c r="BD2" s="48" t="s">
        <v>221</v>
      </c>
      <c r="BF2" s="48" t="s">
        <v>222</v>
      </c>
      <c r="BG2" s="48" t="s">
        <v>223</v>
      </c>
      <c r="BH2" s="48"/>
    </row>
    <row r="3" spans="1:110">
      <c r="A3" s="37"/>
      <c r="B3" s="40" t="s">
        <v>548</v>
      </c>
      <c r="C3" s="37"/>
      <c r="D3" s="37"/>
      <c r="E3" s="37"/>
      <c r="F3" s="37"/>
      <c r="G3" s="37"/>
      <c r="H3" s="37"/>
      <c r="I3" s="37"/>
      <c r="J3" s="37"/>
      <c r="K3" s="37"/>
      <c r="L3" s="37"/>
      <c r="M3" s="37"/>
      <c r="N3" s="37"/>
      <c r="O3" s="37"/>
      <c r="P3" s="37"/>
      <c r="Q3" s="37"/>
      <c r="R3" s="37"/>
      <c r="AS3" s="37">
        <f>D21</f>
        <v>0</v>
      </c>
      <c r="AY3" s="48" t="s">
        <v>268</v>
      </c>
      <c r="BF3" s="48"/>
      <c r="BG3" s="48"/>
      <c r="BH3" s="48"/>
    </row>
    <row r="4" spans="1:110">
      <c r="A4" s="37"/>
      <c r="B4" s="46"/>
      <c r="C4" s="37"/>
      <c r="D4" s="37"/>
      <c r="E4" s="37"/>
      <c r="F4" s="37"/>
      <c r="G4" s="37"/>
      <c r="H4" s="37"/>
      <c r="I4" s="37"/>
      <c r="J4" s="37"/>
      <c r="K4" s="37"/>
      <c r="L4" s="37"/>
      <c r="M4" s="37"/>
      <c r="N4" s="37"/>
      <c r="O4" s="37"/>
      <c r="P4" s="37"/>
      <c r="Q4" s="37"/>
      <c r="R4" s="37"/>
      <c r="AS4" s="198">
        <f>D40</f>
        <v>0</v>
      </c>
      <c r="AY4" s="48" t="s">
        <v>37</v>
      </c>
      <c r="AZ4" s="48" t="s">
        <v>38</v>
      </c>
      <c r="BA4" s="37" t="s">
        <v>291</v>
      </c>
      <c r="BB4" s="48" t="s">
        <v>40</v>
      </c>
      <c r="BC4" s="48" t="s">
        <v>41</v>
      </c>
      <c r="BD4" s="48" t="s">
        <v>42</v>
      </c>
      <c r="BE4" s="48"/>
    </row>
    <row r="5" spans="1:110">
      <c r="A5" s="37"/>
      <c r="B5" s="37"/>
      <c r="C5" s="37"/>
      <c r="D5" s="22"/>
      <c r="E5" s="37" t="s">
        <v>140</v>
      </c>
      <c r="F5" s="37"/>
      <c r="G5" s="199"/>
      <c r="H5" s="37" t="s">
        <v>137</v>
      </c>
      <c r="I5" s="37"/>
      <c r="J5" s="37"/>
      <c r="K5" s="23"/>
      <c r="L5" s="37" t="s">
        <v>138</v>
      </c>
      <c r="M5" s="37"/>
      <c r="N5" s="37"/>
      <c r="O5" s="24"/>
      <c r="P5" s="37" t="s">
        <v>139</v>
      </c>
      <c r="R5" s="37"/>
      <c r="U5" s="25"/>
      <c r="V5" s="37" t="s">
        <v>146</v>
      </c>
    </row>
    <row r="6" spans="1:110">
      <c r="A6" s="37"/>
      <c r="B6" s="37"/>
      <c r="C6" s="37"/>
      <c r="D6" s="37"/>
      <c r="E6" s="37"/>
      <c r="F6" s="37"/>
      <c r="G6" s="37"/>
      <c r="H6" s="37"/>
      <c r="I6" s="37"/>
      <c r="J6" s="37"/>
      <c r="K6" s="37"/>
      <c r="L6" s="37"/>
      <c r="M6" s="37"/>
      <c r="N6" s="37"/>
      <c r="O6" s="37"/>
      <c r="P6" s="37"/>
      <c r="Q6" s="37"/>
      <c r="R6" s="37"/>
      <c r="AY6" s="37" t="s">
        <v>227</v>
      </c>
      <c r="BB6" s="37" t="s">
        <v>228</v>
      </c>
      <c r="BE6" s="37" t="s">
        <v>229</v>
      </c>
      <c r="BH6" s="37" t="s">
        <v>230</v>
      </c>
    </row>
    <row r="7" spans="1:110">
      <c r="A7" s="37"/>
      <c r="B7" s="37"/>
      <c r="C7" s="37"/>
      <c r="D7" s="48"/>
      <c r="E7" s="37"/>
      <c r="F7" s="37"/>
      <c r="G7" s="48"/>
      <c r="H7" s="37"/>
      <c r="I7" s="37"/>
      <c r="J7" s="37"/>
      <c r="K7" s="48"/>
      <c r="L7" s="37"/>
      <c r="M7" s="37"/>
      <c r="N7" s="37"/>
      <c r="O7" s="48"/>
      <c r="P7" s="37"/>
      <c r="R7" s="37"/>
      <c r="U7" s="48"/>
    </row>
    <row r="8" spans="1:110" ht="24.95" customHeight="1">
      <c r="A8" s="245" t="s">
        <v>210</v>
      </c>
      <c r="B8" s="245"/>
      <c r="C8" s="245"/>
      <c r="D8" s="246"/>
      <c r="E8" s="247"/>
      <c r="F8" s="247"/>
      <c r="G8" s="247"/>
      <c r="H8" s="247"/>
      <c r="I8" s="247"/>
      <c r="J8" s="247"/>
      <c r="K8" s="247"/>
      <c r="L8" s="247"/>
      <c r="M8" s="247"/>
      <c r="N8" s="247"/>
      <c r="O8" s="247"/>
      <c r="P8" s="247"/>
      <c r="Q8" s="247"/>
      <c r="R8" s="248"/>
      <c r="AY8" s="39" t="s">
        <v>119</v>
      </c>
      <c r="AZ8" s="41" t="s">
        <v>147</v>
      </c>
      <c r="BA8" s="37" t="e">
        <f>VLOOKUP(#REF!,AY8:AZ19,2,0)</f>
        <v>#REF!</v>
      </c>
      <c r="BB8" s="39" t="s">
        <v>119</v>
      </c>
      <c r="BC8" s="41" t="s">
        <v>141</v>
      </c>
      <c r="BD8" s="37" t="e">
        <f>VLOOKUP(#REF!,BB8:BC19,2,0)</f>
        <v>#REF!</v>
      </c>
      <c r="BE8" s="37" t="s">
        <v>130</v>
      </c>
      <c r="BF8" s="41" t="s">
        <v>147</v>
      </c>
      <c r="BG8" s="37" t="e">
        <f>VLOOKUP(#REF!,BE8:BF17,2,0)</f>
        <v>#REF!</v>
      </c>
      <c r="BH8" s="37" t="s">
        <v>130</v>
      </c>
      <c r="BI8" s="41" t="s">
        <v>141</v>
      </c>
      <c r="BJ8" s="37" t="e">
        <f>VLOOKUP(#REF!,BH8:BI17,2,0)</f>
        <v>#REF!</v>
      </c>
    </row>
    <row r="9" spans="1:110" ht="24.95" customHeight="1">
      <c r="A9" s="274" t="s">
        <v>0</v>
      </c>
      <c r="B9" s="274"/>
      <c r="C9" s="274"/>
      <c r="D9" s="265"/>
      <c r="E9" s="266"/>
      <c r="F9" s="266"/>
      <c r="G9" s="266"/>
      <c r="H9" s="266"/>
      <c r="I9" s="266"/>
      <c r="J9" s="266"/>
      <c r="K9" s="266"/>
      <c r="L9" s="266"/>
      <c r="M9" s="266"/>
      <c r="N9" s="266"/>
      <c r="O9" s="266"/>
      <c r="P9" s="266"/>
      <c r="Q9" s="266"/>
      <c r="R9" s="267"/>
      <c r="AY9" s="37" t="s">
        <v>120</v>
      </c>
      <c r="AZ9" s="41" t="s">
        <v>149</v>
      </c>
      <c r="BB9" s="37" t="s">
        <v>120</v>
      </c>
      <c r="BC9" s="41" t="s">
        <v>149</v>
      </c>
      <c r="BE9" s="37" t="s">
        <v>131</v>
      </c>
      <c r="BF9" s="41" t="s">
        <v>149</v>
      </c>
      <c r="BH9" s="37" t="s">
        <v>131</v>
      </c>
      <c r="BI9" s="41" t="s">
        <v>149</v>
      </c>
    </row>
    <row r="10" spans="1:110" ht="24.95" customHeight="1">
      <c r="A10" s="245" t="s">
        <v>1</v>
      </c>
      <c r="B10" s="245"/>
      <c r="C10" s="245"/>
      <c r="D10" s="268"/>
      <c r="E10" s="269"/>
      <c r="F10" s="269"/>
      <c r="G10" s="269"/>
      <c r="H10" s="269"/>
      <c r="I10" s="269"/>
      <c r="J10" s="269"/>
      <c r="K10" s="269"/>
      <c r="L10" s="269"/>
      <c r="M10" s="269"/>
      <c r="N10" s="269"/>
      <c r="O10" s="269"/>
      <c r="P10" s="269"/>
      <c r="Q10" s="269"/>
      <c r="R10" s="270"/>
      <c r="AY10" s="37" t="s">
        <v>121</v>
      </c>
      <c r="AZ10" s="41" t="s">
        <v>150</v>
      </c>
      <c r="BB10" s="37" t="s">
        <v>121</v>
      </c>
      <c r="BC10" s="41" t="s">
        <v>150</v>
      </c>
      <c r="BE10" s="37" t="s">
        <v>132</v>
      </c>
      <c r="BF10" s="41" t="s">
        <v>150</v>
      </c>
      <c r="BH10" s="37" t="s">
        <v>132</v>
      </c>
      <c r="BI10" s="41" t="s">
        <v>150</v>
      </c>
    </row>
    <row r="11" spans="1:110" ht="24.95" customHeight="1">
      <c r="A11" s="245" t="s">
        <v>2</v>
      </c>
      <c r="B11" s="245"/>
      <c r="C11" s="245"/>
      <c r="D11" s="271"/>
      <c r="E11" s="272"/>
      <c r="F11" s="272"/>
      <c r="G11" s="272"/>
      <c r="H11" s="272"/>
      <c r="I11" s="272"/>
      <c r="J11" s="272"/>
      <c r="K11" s="272"/>
      <c r="L11" s="272"/>
      <c r="M11" s="272"/>
      <c r="N11" s="272"/>
      <c r="O11" s="272"/>
      <c r="P11" s="272"/>
      <c r="Q11" s="272"/>
      <c r="R11" s="273"/>
      <c r="AY11" s="37" t="s">
        <v>122</v>
      </c>
      <c r="AZ11" s="41" t="s">
        <v>151</v>
      </c>
      <c r="BB11" s="37" t="s">
        <v>122</v>
      </c>
      <c r="BC11" s="41" t="s">
        <v>151</v>
      </c>
      <c r="BE11" s="37" t="s">
        <v>133</v>
      </c>
      <c r="BF11" s="41" t="s">
        <v>151</v>
      </c>
      <c r="BH11" s="37" t="s">
        <v>133</v>
      </c>
      <c r="BI11" s="41" t="s">
        <v>151</v>
      </c>
    </row>
    <row r="12" spans="1:110" ht="24.95" customHeight="1">
      <c r="A12" s="274" t="s">
        <v>412</v>
      </c>
      <c r="B12" s="245"/>
      <c r="C12" s="245"/>
      <c r="D12" s="263"/>
      <c r="E12" s="264"/>
      <c r="F12" s="264"/>
      <c r="G12" s="264"/>
      <c r="H12" s="264"/>
      <c r="I12" s="264"/>
      <c r="J12" s="264"/>
      <c r="K12" s="264"/>
      <c r="L12" s="264"/>
      <c r="M12" s="264"/>
      <c r="N12" s="264"/>
      <c r="O12" s="264"/>
      <c r="P12" s="264"/>
      <c r="Q12" s="264"/>
      <c r="R12" s="202" t="s">
        <v>474</v>
      </c>
      <c r="AY12" s="37" t="s">
        <v>123</v>
      </c>
      <c r="AZ12" s="41" t="s">
        <v>148</v>
      </c>
      <c r="BB12" s="37" t="s">
        <v>123</v>
      </c>
      <c r="BC12" s="41" t="s">
        <v>148</v>
      </c>
      <c r="BE12" s="37" t="s">
        <v>163</v>
      </c>
      <c r="BF12" s="41" t="s">
        <v>167</v>
      </c>
      <c r="BH12" s="37" t="s">
        <v>163</v>
      </c>
      <c r="BI12" s="41" t="s">
        <v>167</v>
      </c>
      <c r="CB12" s="296"/>
      <c r="CC12" s="296"/>
      <c r="CD12" s="296"/>
      <c r="CE12" s="296"/>
      <c r="CF12" s="296"/>
      <c r="CI12" s="52"/>
      <c r="CJ12" s="52"/>
      <c r="CK12" s="52"/>
      <c r="CL12" s="52"/>
      <c r="CM12" s="52"/>
      <c r="CN12" s="52"/>
      <c r="CQ12" s="52"/>
      <c r="CR12" s="52"/>
      <c r="CS12" s="52"/>
      <c r="CT12" s="52"/>
      <c r="CW12" s="189"/>
      <c r="CX12" s="189"/>
      <c r="CY12" s="189"/>
      <c r="CZ12" s="189"/>
    </row>
    <row r="13" spans="1:110" ht="24.95" customHeight="1">
      <c r="A13" s="260" t="s">
        <v>473</v>
      </c>
      <c r="B13" s="261"/>
      <c r="C13" s="262"/>
      <c r="D13" s="263"/>
      <c r="E13" s="264"/>
      <c r="F13" s="264"/>
      <c r="G13" s="264"/>
      <c r="H13" s="264"/>
      <c r="I13" s="264"/>
      <c r="J13" s="264"/>
      <c r="K13" s="264"/>
      <c r="L13" s="264"/>
      <c r="M13" s="264"/>
      <c r="N13" s="264"/>
      <c r="O13" s="264"/>
      <c r="P13" s="264"/>
      <c r="Q13" s="264"/>
      <c r="R13" s="202" t="s">
        <v>474</v>
      </c>
      <c r="AY13" s="37" t="s">
        <v>124</v>
      </c>
      <c r="AZ13" s="41" t="s">
        <v>152</v>
      </c>
      <c r="BB13" s="37" t="s">
        <v>124</v>
      </c>
      <c r="BC13" s="41" t="s">
        <v>152</v>
      </c>
      <c r="BE13" s="37" t="s">
        <v>164</v>
      </c>
      <c r="BF13" s="41" t="s">
        <v>168</v>
      </c>
      <c r="BH13" s="37" t="s">
        <v>164</v>
      </c>
      <c r="BI13" s="41" t="s">
        <v>168</v>
      </c>
      <c r="CA13" s="52"/>
      <c r="CB13" s="52"/>
      <c r="CC13" s="52"/>
      <c r="CD13" s="52"/>
      <c r="CE13" s="52"/>
      <c r="CF13" s="52"/>
      <c r="CI13" s="52"/>
      <c r="CJ13" s="52"/>
      <c r="CK13" s="52"/>
      <c r="CL13" s="52"/>
      <c r="CM13" s="52"/>
      <c r="CN13" s="52"/>
      <c r="CQ13" s="52"/>
      <c r="CR13" s="52"/>
      <c r="CS13" s="52"/>
      <c r="CT13" s="52"/>
      <c r="CW13" s="189"/>
      <c r="CX13" s="297"/>
      <c r="CY13" s="297"/>
      <c r="CZ13" s="298"/>
    </row>
    <row r="14" spans="1:110" ht="24.95" customHeight="1">
      <c r="A14" s="275" t="s">
        <v>413</v>
      </c>
      <c r="B14" s="276"/>
      <c r="C14" s="277"/>
      <c r="D14" s="299" t="s">
        <v>428</v>
      </c>
      <c r="E14" s="300"/>
      <c r="F14" s="257"/>
      <c r="G14" s="257"/>
      <c r="H14" s="257"/>
      <c r="I14" s="257"/>
      <c r="J14" s="257"/>
      <c r="K14" s="257"/>
      <c r="L14" s="257"/>
      <c r="M14" s="257"/>
      <c r="N14" s="257"/>
      <c r="O14" s="257"/>
      <c r="P14" s="257"/>
      <c r="Q14" s="300" t="s">
        <v>429</v>
      </c>
      <c r="R14" s="301"/>
      <c r="AY14" s="37" t="s">
        <v>125</v>
      </c>
      <c r="AZ14" s="41" t="s">
        <v>153</v>
      </c>
      <c r="BB14" s="37" t="s">
        <v>125</v>
      </c>
      <c r="BC14" s="41" t="s">
        <v>153</v>
      </c>
      <c r="BE14" s="37" t="s">
        <v>165</v>
      </c>
      <c r="BF14" s="41" t="s">
        <v>169</v>
      </c>
      <c r="BH14" s="37" t="s">
        <v>165</v>
      </c>
      <c r="BI14" s="41" t="s">
        <v>169</v>
      </c>
      <c r="CA14" s="52"/>
      <c r="CB14" s="52"/>
      <c r="CC14" s="52"/>
      <c r="CD14" s="52"/>
      <c r="CE14" s="52"/>
      <c r="CF14" s="52"/>
      <c r="CI14" s="52"/>
      <c r="CJ14" s="52"/>
      <c r="CK14" s="52"/>
      <c r="CL14" s="52"/>
      <c r="CM14" s="52"/>
      <c r="CN14" s="52"/>
      <c r="CQ14" s="52"/>
      <c r="CR14" s="52"/>
      <c r="CS14" s="52"/>
      <c r="CT14" s="52"/>
      <c r="CW14" s="189"/>
      <c r="CX14" s="297"/>
      <c r="CY14" s="297"/>
      <c r="CZ14" s="297"/>
    </row>
    <row r="15" spans="1:110" ht="24.95" customHeight="1">
      <c r="A15" s="275" t="s">
        <v>414</v>
      </c>
      <c r="B15" s="276"/>
      <c r="C15" s="277"/>
      <c r="D15" s="265"/>
      <c r="E15" s="266"/>
      <c r="F15" s="266"/>
      <c r="G15" s="266"/>
      <c r="H15" s="266"/>
      <c r="I15" s="266"/>
      <c r="J15" s="266"/>
      <c r="K15" s="266"/>
      <c r="L15" s="266"/>
      <c r="M15" s="266"/>
      <c r="N15" s="266"/>
      <c r="O15" s="266"/>
      <c r="P15" s="266"/>
      <c r="Q15" s="266"/>
      <c r="R15" s="267"/>
      <c r="AY15" s="37" t="s">
        <v>126</v>
      </c>
      <c r="AZ15" s="41" t="s">
        <v>154</v>
      </c>
      <c r="BB15" s="37" t="s">
        <v>126</v>
      </c>
      <c r="BC15" s="41" t="s">
        <v>154</v>
      </c>
      <c r="BE15" s="37" t="s">
        <v>166</v>
      </c>
      <c r="BF15" s="41" t="s">
        <v>170</v>
      </c>
      <c r="BH15" s="37" t="s">
        <v>166</v>
      </c>
      <c r="BI15" s="41" t="s">
        <v>170</v>
      </c>
      <c r="CA15" s="52"/>
      <c r="CB15" s="52"/>
      <c r="CC15" s="52"/>
      <c r="CD15" s="52"/>
      <c r="CE15" s="52"/>
      <c r="CF15" s="190"/>
      <c r="CI15" s="52"/>
      <c r="CJ15" s="52"/>
      <c r="CK15" s="52"/>
      <c r="CL15" s="52"/>
      <c r="CM15" s="52"/>
      <c r="CN15" s="190"/>
      <c r="CQ15" s="52"/>
      <c r="CR15" s="52"/>
      <c r="CS15" s="52"/>
      <c r="CT15" s="190"/>
      <c r="CW15" s="191"/>
      <c r="CX15" s="192"/>
      <c r="CY15" s="192"/>
      <c r="CZ15" s="193"/>
    </row>
    <row r="16" spans="1:110" ht="24.95" customHeight="1">
      <c r="A16" s="275" t="s">
        <v>415</v>
      </c>
      <c r="B16" s="276"/>
      <c r="C16" s="277"/>
      <c r="D16" s="268"/>
      <c r="E16" s="269"/>
      <c r="F16" s="269"/>
      <c r="G16" s="269"/>
      <c r="H16" s="269"/>
      <c r="I16" s="269"/>
      <c r="J16" s="269"/>
      <c r="K16" s="269"/>
      <c r="L16" s="269"/>
      <c r="M16" s="269"/>
      <c r="N16" s="269"/>
      <c r="O16" s="269"/>
      <c r="P16" s="269"/>
      <c r="Q16" s="269"/>
      <c r="R16" s="270"/>
      <c r="AY16" s="37" t="s">
        <v>127</v>
      </c>
      <c r="AZ16" s="41" t="s">
        <v>155</v>
      </c>
      <c r="BB16" s="37" t="s">
        <v>127</v>
      </c>
      <c r="BC16" s="41" t="s">
        <v>155</v>
      </c>
      <c r="BE16" s="37" t="s">
        <v>172</v>
      </c>
      <c r="BF16" s="41" t="s">
        <v>171</v>
      </c>
      <c r="BH16" s="37" t="s">
        <v>172</v>
      </c>
      <c r="BI16" s="41" t="s">
        <v>171</v>
      </c>
      <c r="CA16" s="52"/>
      <c r="CB16" s="52"/>
      <c r="CC16" s="52"/>
      <c r="CD16" s="52"/>
      <c r="CE16" s="52"/>
      <c r="CF16" s="190"/>
      <c r="CI16" s="52"/>
      <c r="CJ16" s="52"/>
      <c r="CK16" s="52"/>
      <c r="CL16" s="52"/>
      <c r="CM16" s="52"/>
      <c r="CN16" s="190"/>
      <c r="CQ16" s="52"/>
      <c r="CR16" s="52"/>
      <c r="CS16" s="52"/>
      <c r="CT16" s="190"/>
      <c r="CW16" s="192"/>
      <c r="CX16" s="192"/>
      <c r="CY16" s="192"/>
      <c r="CZ16" s="194"/>
    </row>
    <row r="17" spans="1:104" ht="30" customHeight="1">
      <c r="A17" s="42"/>
      <c r="B17" s="42"/>
      <c r="C17" s="42"/>
      <c r="D17" s="37"/>
      <c r="E17" s="37"/>
      <c r="F17" s="37"/>
      <c r="G17" s="37"/>
      <c r="H17" s="37"/>
      <c r="I17" s="37"/>
      <c r="J17" s="37"/>
      <c r="K17" s="37"/>
      <c r="L17" s="37"/>
      <c r="M17" s="37"/>
      <c r="N17" s="37"/>
      <c r="O17" s="37"/>
      <c r="P17" s="37"/>
      <c r="Q17" s="37"/>
      <c r="R17" s="37"/>
      <c r="AY17" s="37" t="s">
        <v>128</v>
      </c>
      <c r="AZ17" s="41" t="s">
        <v>156</v>
      </c>
      <c r="BB17" s="37" t="s">
        <v>128</v>
      </c>
      <c r="BC17" s="41" t="s">
        <v>156</v>
      </c>
      <c r="BE17" s="37" t="s">
        <v>173</v>
      </c>
      <c r="BF17" s="41" t="s">
        <v>174</v>
      </c>
      <c r="BH17" s="37" t="s">
        <v>173</v>
      </c>
      <c r="BI17" s="41" t="s">
        <v>174</v>
      </c>
      <c r="CA17" s="52"/>
      <c r="CB17" s="52"/>
      <c r="CC17" s="52"/>
      <c r="CD17" s="52"/>
      <c r="CE17" s="52"/>
      <c r="CF17" s="190"/>
      <c r="CI17" s="52"/>
      <c r="CJ17" s="52"/>
      <c r="CK17" s="52"/>
      <c r="CL17" s="52"/>
      <c r="CM17" s="52"/>
      <c r="CN17" s="190"/>
      <c r="CQ17" s="52"/>
      <c r="CR17" s="52"/>
      <c r="CS17" s="52"/>
      <c r="CT17" s="190"/>
      <c r="CW17" s="192"/>
      <c r="CX17" s="192"/>
      <c r="CY17" s="192"/>
      <c r="CZ17" s="194"/>
    </row>
    <row r="18" spans="1:104" ht="30" customHeight="1">
      <c r="A18" s="284" t="s">
        <v>3</v>
      </c>
      <c r="B18" s="285"/>
      <c r="C18" s="285"/>
      <c r="D18" s="285"/>
      <c r="E18" s="285"/>
      <c r="F18" s="285"/>
      <c r="G18" s="285"/>
      <c r="H18" s="285"/>
      <c r="I18" s="285"/>
      <c r="J18" s="285"/>
      <c r="K18" s="285"/>
      <c r="L18" s="285"/>
      <c r="M18" s="285"/>
      <c r="N18" s="285"/>
      <c r="O18" s="285"/>
      <c r="P18" s="285"/>
      <c r="Q18" s="285"/>
      <c r="R18" s="286"/>
      <c r="AY18" s="37" t="s">
        <v>129</v>
      </c>
      <c r="AZ18" s="41" t="s">
        <v>157</v>
      </c>
      <c r="BB18" s="37" t="s">
        <v>129</v>
      </c>
      <c r="BC18" s="41" t="s">
        <v>157</v>
      </c>
      <c r="CA18" s="52"/>
      <c r="CB18" s="52"/>
      <c r="CC18" s="52"/>
      <c r="CD18" s="52"/>
      <c r="CE18" s="52"/>
      <c r="CF18" s="190"/>
      <c r="CI18" s="52"/>
      <c r="CJ18" s="52"/>
      <c r="CK18" s="52"/>
      <c r="CL18" s="52"/>
      <c r="CM18" s="52"/>
      <c r="CN18" s="190"/>
      <c r="CQ18" s="52"/>
      <c r="CR18" s="52"/>
      <c r="CS18" s="52"/>
      <c r="CT18" s="190"/>
      <c r="CW18" s="192"/>
      <c r="CX18" s="192"/>
      <c r="CY18" s="192"/>
      <c r="CZ18" s="194"/>
    </row>
    <row r="19" spans="1:104" ht="24.95" customHeight="1">
      <c r="A19" s="245" t="s">
        <v>177</v>
      </c>
      <c r="B19" s="245"/>
      <c r="C19" s="245"/>
      <c r="D19" s="253"/>
      <c r="E19" s="254"/>
      <c r="F19" s="16" t="s">
        <v>87</v>
      </c>
      <c r="G19" s="254"/>
      <c r="H19" s="254"/>
      <c r="I19" s="254"/>
      <c r="J19" s="255"/>
      <c r="K19" s="17"/>
      <c r="L19" s="18"/>
      <c r="M19" s="18"/>
      <c r="N19" s="18"/>
      <c r="O19" s="18"/>
      <c r="P19" s="18"/>
      <c r="Q19" s="18"/>
      <c r="R19" s="18"/>
      <c r="AY19" s="37" t="s">
        <v>161</v>
      </c>
      <c r="AZ19" s="41" t="s">
        <v>162</v>
      </c>
      <c r="BB19" s="37" t="s">
        <v>161</v>
      </c>
      <c r="BC19" s="41" t="s">
        <v>162</v>
      </c>
      <c r="CA19" s="52"/>
      <c r="CB19" s="52"/>
      <c r="CC19" s="52"/>
      <c r="CD19" s="52"/>
      <c r="CE19" s="52"/>
      <c r="CF19" s="190"/>
      <c r="CI19" s="52"/>
      <c r="CJ19" s="52"/>
      <c r="CK19" s="52"/>
      <c r="CL19" s="52"/>
      <c r="CM19" s="52"/>
      <c r="CN19" s="190"/>
      <c r="CQ19" s="52"/>
      <c r="CR19" s="52"/>
      <c r="CS19" s="52"/>
      <c r="CT19" s="190"/>
      <c r="CW19" s="192"/>
      <c r="CX19" s="192"/>
      <c r="CY19" s="192"/>
      <c r="CZ19" s="194"/>
    </row>
    <row r="20" spans="1:104" ht="24.95" customHeight="1">
      <c r="A20" s="245" t="s">
        <v>176</v>
      </c>
      <c r="B20" s="245"/>
      <c r="C20" s="245"/>
      <c r="D20" s="259"/>
      <c r="E20" s="257"/>
      <c r="F20" s="257"/>
      <c r="G20" s="257"/>
      <c r="H20" s="257"/>
      <c r="I20" s="257"/>
      <c r="J20" s="257"/>
      <c r="K20" s="257"/>
      <c r="L20" s="257"/>
      <c r="M20" s="257"/>
      <c r="N20" s="257"/>
      <c r="O20" s="257"/>
      <c r="P20" s="257"/>
      <c r="Q20" s="257"/>
      <c r="R20" s="258"/>
      <c r="CA20" s="52"/>
      <c r="CB20" s="52"/>
      <c r="CC20" s="52"/>
      <c r="CD20" s="52"/>
      <c r="CE20" s="52"/>
      <c r="CF20" s="190"/>
      <c r="CI20" s="52"/>
      <c r="CJ20" s="52"/>
      <c r="CK20" s="52"/>
      <c r="CL20" s="52"/>
      <c r="CM20" s="52"/>
      <c r="CN20" s="190"/>
      <c r="CQ20" s="52"/>
      <c r="CR20" s="52"/>
      <c r="CS20" s="52"/>
      <c r="CT20" s="190"/>
      <c r="CW20" s="189"/>
      <c r="CX20" s="192"/>
      <c r="CY20" s="192"/>
      <c r="CZ20" s="194"/>
    </row>
    <row r="21" spans="1:104" ht="24.95" customHeight="1">
      <c r="A21" s="245" t="s">
        <v>4</v>
      </c>
      <c r="B21" s="245"/>
      <c r="C21" s="245"/>
      <c r="D21" s="259"/>
      <c r="E21" s="257"/>
      <c r="F21" s="257"/>
      <c r="G21" s="257"/>
      <c r="H21" s="257"/>
      <c r="I21" s="257"/>
      <c r="J21" s="257"/>
      <c r="K21" s="257"/>
      <c r="L21" s="257"/>
      <c r="M21" s="257"/>
      <c r="N21" s="257"/>
      <c r="O21" s="257"/>
      <c r="P21" s="257"/>
      <c r="Q21" s="257"/>
      <c r="R21" s="258"/>
      <c r="AY21" s="37" t="s">
        <v>226</v>
      </c>
      <c r="CA21" s="52"/>
      <c r="CB21" s="52"/>
      <c r="CC21" s="52"/>
      <c r="CD21" s="52"/>
      <c r="CE21" s="52"/>
      <c r="CF21" s="190"/>
      <c r="CI21" s="52"/>
      <c r="CJ21" s="52"/>
      <c r="CK21" s="52"/>
      <c r="CL21" s="52"/>
      <c r="CM21" s="52"/>
      <c r="CN21" s="190"/>
      <c r="CQ21" s="52"/>
      <c r="CR21" s="52"/>
      <c r="CS21" s="52"/>
      <c r="CT21" s="190"/>
      <c r="CW21" s="189"/>
      <c r="CX21" s="192"/>
      <c r="CY21" s="192"/>
      <c r="CZ21" s="194"/>
    </row>
    <row r="22" spans="1:104" ht="24.95" customHeight="1">
      <c r="A22" s="245" t="s">
        <v>5</v>
      </c>
      <c r="B22" s="245"/>
      <c r="C22" s="245"/>
      <c r="D22" s="259"/>
      <c r="E22" s="257"/>
      <c r="F22" s="257"/>
      <c r="G22" s="257"/>
      <c r="H22" s="257"/>
      <c r="I22" s="257"/>
      <c r="J22" s="257"/>
      <c r="K22" s="257"/>
      <c r="L22" s="257"/>
      <c r="M22" s="257"/>
      <c r="N22" s="257"/>
      <c r="O22" s="257"/>
      <c r="P22" s="257"/>
      <c r="Q22" s="257"/>
      <c r="R22" s="258"/>
      <c r="AY22" s="37" t="s">
        <v>135</v>
      </c>
      <c r="CA22" s="52"/>
      <c r="CB22" s="52"/>
      <c r="CC22" s="52"/>
      <c r="CD22" s="52"/>
      <c r="CE22" s="52"/>
      <c r="CF22" s="190"/>
      <c r="CI22" s="52"/>
      <c r="CJ22" s="52"/>
      <c r="CK22" s="52"/>
      <c r="CL22" s="52"/>
      <c r="CM22" s="52"/>
      <c r="CN22" s="190"/>
      <c r="CQ22" s="52"/>
      <c r="CR22" s="52"/>
      <c r="CS22" s="52"/>
      <c r="CT22" s="190"/>
    </row>
    <row r="23" spans="1:104" ht="24.95" customHeight="1">
      <c r="A23" s="245" t="s">
        <v>6</v>
      </c>
      <c r="B23" s="245"/>
      <c r="C23" s="245"/>
      <c r="D23" s="259"/>
      <c r="E23" s="257"/>
      <c r="F23" s="257"/>
      <c r="G23" s="257"/>
      <c r="H23" s="257"/>
      <c r="I23" s="257"/>
      <c r="J23" s="257"/>
      <c r="K23" s="257"/>
      <c r="L23" s="257"/>
      <c r="M23" s="257"/>
      <c r="N23" s="257"/>
      <c r="O23" s="257"/>
      <c r="P23" s="257"/>
      <c r="Q23" s="257"/>
      <c r="R23" s="258"/>
      <c r="AY23" s="37" t="s">
        <v>136</v>
      </c>
      <c r="CA23" s="52"/>
      <c r="CB23" s="52"/>
      <c r="CC23" s="52"/>
      <c r="CD23" s="52"/>
      <c r="CE23" s="52"/>
      <c r="CF23" s="190"/>
      <c r="CI23" s="52"/>
      <c r="CJ23" s="52"/>
      <c r="CK23" s="52"/>
      <c r="CL23" s="52"/>
      <c r="CM23" s="52"/>
      <c r="CN23" s="190"/>
      <c r="CQ23" s="52"/>
      <c r="CR23" s="52"/>
      <c r="CS23" s="52"/>
      <c r="CT23" s="190"/>
    </row>
    <row r="24" spans="1:104" ht="24.95" customHeight="1">
      <c r="A24" s="245" t="s">
        <v>7</v>
      </c>
      <c r="B24" s="245"/>
      <c r="C24" s="245"/>
      <c r="D24" s="259"/>
      <c r="E24" s="257"/>
      <c r="F24" s="257"/>
      <c r="G24" s="257"/>
      <c r="H24" s="257"/>
      <c r="I24" s="257"/>
      <c r="J24" s="257"/>
      <c r="K24" s="257"/>
      <c r="L24" s="257"/>
      <c r="M24" s="257"/>
      <c r="N24" s="257"/>
      <c r="O24" s="257"/>
      <c r="P24" s="257"/>
      <c r="Q24" s="257"/>
      <c r="R24" s="258"/>
      <c r="CA24" s="52"/>
      <c r="CB24" s="52"/>
      <c r="CC24" s="52"/>
      <c r="CD24" s="52"/>
      <c r="CE24" s="52"/>
      <c r="CF24" s="190"/>
      <c r="CI24" s="52"/>
      <c r="CJ24" s="52"/>
      <c r="CK24" s="52"/>
      <c r="CL24" s="52"/>
      <c r="CM24" s="52"/>
      <c r="CN24" s="190"/>
      <c r="CQ24" s="52"/>
      <c r="CR24" s="52"/>
      <c r="CS24" s="52"/>
      <c r="CT24" s="190"/>
    </row>
    <row r="25" spans="1:104" ht="24.95" customHeight="1">
      <c r="A25" s="245" t="s">
        <v>8</v>
      </c>
      <c r="B25" s="245"/>
      <c r="C25" s="245"/>
      <c r="D25" s="259"/>
      <c r="E25" s="257"/>
      <c r="F25" s="257"/>
      <c r="G25" s="257"/>
      <c r="H25" s="257"/>
      <c r="I25" s="257"/>
      <c r="J25" s="257"/>
      <c r="K25" s="257"/>
      <c r="L25" s="257"/>
      <c r="M25" s="257"/>
      <c r="N25" s="257"/>
      <c r="O25" s="257"/>
      <c r="P25" s="257"/>
      <c r="Q25" s="257"/>
      <c r="R25" s="258"/>
      <c r="AY25" s="37" t="s">
        <v>231</v>
      </c>
      <c r="CA25" s="52"/>
      <c r="CB25" s="52"/>
      <c r="CC25" s="52"/>
      <c r="CD25" s="52"/>
      <c r="CE25" s="52"/>
      <c r="CF25" s="190"/>
      <c r="CI25" s="52"/>
      <c r="CJ25" s="52"/>
      <c r="CK25" s="52"/>
      <c r="CL25" s="52"/>
      <c r="CM25" s="52"/>
      <c r="CN25" s="190"/>
      <c r="CQ25" s="52"/>
      <c r="CR25" s="52"/>
      <c r="CS25" s="52"/>
      <c r="CT25" s="190"/>
    </row>
    <row r="26" spans="1:104" ht="24.95" customHeight="1">
      <c r="A26" s="245" t="s">
        <v>9</v>
      </c>
      <c r="B26" s="245"/>
      <c r="C26" s="245"/>
      <c r="D26" s="253"/>
      <c r="E26" s="254"/>
      <c r="F26" s="254"/>
      <c r="G26" s="254"/>
      <c r="H26" s="254"/>
      <c r="I26" s="254"/>
      <c r="J26" s="254"/>
      <c r="K26" s="254"/>
      <c r="L26" s="254"/>
      <c r="M26" s="254"/>
      <c r="N26" s="254"/>
      <c r="O26" s="254"/>
      <c r="P26" s="254"/>
      <c r="Q26" s="254"/>
      <c r="R26" s="255"/>
      <c r="AY26" t="s">
        <v>90</v>
      </c>
      <c r="AZ26" t="s">
        <v>472</v>
      </c>
      <c r="BA26" t="s">
        <v>91</v>
      </c>
      <c r="BB26" t="s">
        <v>92</v>
      </c>
      <c r="BC26" t="s">
        <v>93</v>
      </c>
      <c r="BD26" t="s">
        <v>232</v>
      </c>
      <c r="BE26" t="s">
        <v>233</v>
      </c>
      <c r="BF26" t="s">
        <v>188</v>
      </c>
      <c r="BG26" t="s">
        <v>94</v>
      </c>
      <c r="BH26" t="s">
        <v>187</v>
      </c>
      <c r="BI26" t="s">
        <v>181</v>
      </c>
      <c r="BJ26" t="s">
        <v>95</v>
      </c>
      <c r="BK26" t="s">
        <v>96</v>
      </c>
      <c r="BL26" t="s">
        <v>97</v>
      </c>
      <c r="BM26" t="s">
        <v>499</v>
      </c>
      <c r="BN26" t="s">
        <v>550</v>
      </c>
      <c r="CA26" s="52"/>
      <c r="CB26" s="52"/>
      <c r="CC26" s="52"/>
      <c r="CD26" s="52"/>
      <c r="CE26" s="52"/>
      <c r="CF26" s="190"/>
      <c r="CI26" s="52"/>
      <c r="CJ26" s="52"/>
      <c r="CK26" s="52"/>
      <c r="CL26" s="52"/>
      <c r="CM26" s="52"/>
      <c r="CN26" s="190"/>
      <c r="CQ26" s="52"/>
      <c r="CR26" s="52"/>
      <c r="CS26" s="52"/>
      <c r="CT26" s="190"/>
    </row>
    <row r="27" spans="1:104" ht="24.95" customHeight="1">
      <c r="A27" s="245" t="s">
        <v>10</v>
      </c>
      <c r="B27" s="245"/>
      <c r="C27" s="245"/>
      <c r="D27" s="253"/>
      <c r="E27" s="254"/>
      <c r="F27" s="254"/>
      <c r="G27" s="254"/>
      <c r="H27" s="254"/>
      <c r="I27" s="254"/>
      <c r="J27" s="254"/>
      <c r="K27" s="254"/>
      <c r="L27" s="254"/>
      <c r="M27" s="254"/>
      <c r="N27" s="254"/>
      <c r="O27" s="254"/>
      <c r="P27" s="254"/>
      <c r="Q27" s="254"/>
      <c r="R27" s="255"/>
      <c r="AY27" s="37" t="s">
        <v>234</v>
      </c>
      <c r="CA27" s="52"/>
      <c r="CB27" s="52"/>
      <c r="CC27" s="52"/>
      <c r="CD27" s="52"/>
      <c r="CE27" s="52"/>
      <c r="CF27" s="190"/>
      <c r="CI27" s="52"/>
      <c r="CJ27" s="52"/>
      <c r="CK27" s="52"/>
      <c r="CL27" s="52"/>
      <c r="CM27" s="52"/>
      <c r="CN27" s="190"/>
      <c r="CQ27" s="52"/>
      <c r="CR27" s="52"/>
      <c r="CS27" s="52"/>
      <c r="CT27" s="190"/>
    </row>
    <row r="28" spans="1:104" ht="24.95" customHeight="1">
      <c r="A28" s="245" t="s">
        <v>11</v>
      </c>
      <c r="B28" s="245"/>
      <c r="C28" s="245"/>
      <c r="D28" s="253"/>
      <c r="E28" s="254"/>
      <c r="F28" s="254"/>
      <c r="G28" s="254"/>
      <c r="H28" s="254"/>
      <c r="I28" s="254"/>
      <c r="J28" s="254"/>
      <c r="K28" s="36" t="s">
        <v>88</v>
      </c>
      <c r="L28" s="257"/>
      <c r="M28" s="257"/>
      <c r="N28" s="257"/>
      <c r="O28" s="257"/>
      <c r="P28" s="257"/>
      <c r="Q28" s="257"/>
      <c r="R28" s="258"/>
      <c r="AY28" s="37" t="s">
        <v>235</v>
      </c>
      <c r="AZ28" s="37" t="s">
        <v>471</v>
      </c>
      <c r="BA28" s="37" t="s">
        <v>239</v>
      </c>
      <c r="BB28" s="37" t="s">
        <v>240</v>
      </c>
      <c r="BC28" s="37" t="s">
        <v>243</v>
      </c>
      <c r="BD28" s="37" t="s">
        <v>245</v>
      </c>
      <c r="BE28" s="37" t="s">
        <v>248</v>
      </c>
      <c r="BF28" s="37" t="s">
        <v>249</v>
      </c>
      <c r="BG28" s="37" t="s">
        <v>484</v>
      </c>
      <c r="BH28" s="37" t="s">
        <v>494</v>
      </c>
      <c r="BI28" s="37" t="s">
        <v>182</v>
      </c>
      <c r="BJ28" s="37" t="s">
        <v>100</v>
      </c>
      <c r="BK28" s="37" t="s">
        <v>101</v>
      </c>
      <c r="BL28" s="37" t="s">
        <v>103</v>
      </c>
      <c r="BM28" s="37" t="s">
        <v>500</v>
      </c>
      <c r="BN28" t="s">
        <v>551</v>
      </c>
      <c r="CA28" s="52"/>
      <c r="CB28" s="52"/>
      <c r="CC28" s="52"/>
      <c r="CD28" s="52"/>
      <c r="CE28" s="52"/>
      <c r="CF28" s="190"/>
      <c r="CI28" s="52"/>
      <c r="CJ28" s="52"/>
      <c r="CK28" s="52"/>
      <c r="CL28" s="52"/>
      <c r="CM28" s="52"/>
      <c r="CN28" s="190"/>
      <c r="CQ28" s="52"/>
      <c r="CR28" s="52"/>
      <c r="CS28" s="52"/>
      <c r="CT28" s="190"/>
    </row>
    <row r="29" spans="1:104" ht="24.95" customHeight="1">
      <c r="A29" s="245" t="s">
        <v>12</v>
      </c>
      <c r="B29" s="245"/>
      <c r="C29" s="245"/>
      <c r="D29" s="259"/>
      <c r="E29" s="257"/>
      <c r="F29" s="257"/>
      <c r="G29" s="257"/>
      <c r="H29" s="257"/>
      <c r="I29" s="257"/>
      <c r="J29" s="257"/>
      <c r="K29" s="257"/>
      <c r="L29" s="257"/>
      <c r="M29" s="257"/>
      <c r="N29" s="257"/>
      <c r="O29" s="257"/>
      <c r="P29" s="257"/>
      <c r="Q29" s="257"/>
      <c r="R29" s="258"/>
      <c r="AY29" s="37" t="s">
        <v>236</v>
      </c>
      <c r="BB29" s="37" t="s">
        <v>241</v>
      </c>
      <c r="BC29" s="37" t="s">
        <v>244</v>
      </c>
      <c r="BG29" s="37" t="s">
        <v>485</v>
      </c>
      <c r="BH29" s="37" t="s">
        <v>495</v>
      </c>
      <c r="BI29" s="37" t="s">
        <v>183</v>
      </c>
      <c r="BK29" s="37" t="s">
        <v>102</v>
      </c>
      <c r="CA29" s="52"/>
      <c r="CB29" s="52"/>
      <c r="CC29" s="52"/>
      <c r="CD29" s="52"/>
      <c r="CE29" s="52"/>
      <c r="CF29" s="190"/>
      <c r="CI29" s="52"/>
      <c r="CJ29" s="52"/>
      <c r="CK29" s="52"/>
      <c r="CL29" s="52"/>
      <c r="CM29" s="52"/>
      <c r="CN29" s="190"/>
      <c r="CQ29" s="52"/>
      <c r="CR29" s="52"/>
      <c r="CS29" s="52"/>
      <c r="CT29" s="190"/>
    </row>
    <row r="30" spans="1:104" ht="24.95" customHeight="1">
      <c r="A30" s="245" t="s">
        <v>13</v>
      </c>
      <c r="B30" s="245"/>
      <c r="C30" s="245"/>
      <c r="D30" s="249"/>
      <c r="E30" s="249"/>
      <c r="F30" s="249"/>
      <c r="G30" s="249"/>
      <c r="H30" s="249"/>
      <c r="I30" s="249"/>
      <c r="J30" s="249"/>
      <c r="K30" s="249"/>
      <c r="L30" s="249"/>
      <c r="M30" s="249"/>
      <c r="N30" s="249"/>
      <c r="O30" s="249"/>
      <c r="P30" s="249"/>
      <c r="Q30" s="249"/>
      <c r="R30" s="249"/>
      <c r="AY30" s="37" t="s">
        <v>237</v>
      </c>
      <c r="BB30" s="37" t="s">
        <v>242</v>
      </c>
      <c r="BC30" s="37" t="s">
        <v>246</v>
      </c>
      <c r="BG30" s="37" t="s">
        <v>486</v>
      </c>
      <c r="BH30" s="37" t="s">
        <v>259</v>
      </c>
      <c r="BI30" s="37" t="s">
        <v>184</v>
      </c>
      <c r="BK30" s="37" t="s">
        <v>103</v>
      </c>
      <c r="CA30" s="52"/>
      <c r="CB30" s="52"/>
      <c r="CC30" s="52"/>
      <c r="CD30" s="52"/>
      <c r="CE30" s="52"/>
      <c r="CF30" s="190"/>
      <c r="CI30" s="52"/>
      <c r="CJ30" s="52"/>
      <c r="CK30" s="52"/>
      <c r="CL30" s="52"/>
      <c r="CM30" s="52"/>
      <c r="CN30" s="190"/>
      <c r="CQ30" s="52"/>
      <c r="CR30" s="52"/>
      <c r="CS30" s="52"/>
      <c r="CT30" s="190"/>
    </row>
    <row r="31" spans="1:104" ht="24.95" customHeight="1">
      <c r="A31" s="245" t="s">
        <v>14</v>
      </c>
      <c r="B31" s="245"/>
      <c r="C31" s="245"/>
      <c r="D31" s="256"/>
      <c r="E31" s="256"/>
      <c r="F31" s="256"/>
      <c r="G31" s="256"/>
      <c r="H31" s="256"/>
      <c r="I31" s="256"/>
      <c r="J31" s="256"/>
      <c r="K31" s="256"/>
      <c r="L31" s="256"/>
      <c r="M31" s="256"/>
      <c r="N31" s="256"/>
      <c r="O31" s="256"/>
      <c r="P31" s="256"/>
      <c r="Q31" s="256"/>
      <c r="R31" s="256"/>
      <c r="AY31" s="37" t="s">
        <v>238</v>
      </c>
      <c r="BC31" s="37" t="s">
        <v>247</v>
      </c>
      <c r="BG31" s="37" t="s">
        <v>487</v>
      </c>
      <c r="BH31" s="37" t="s">
        <v>261</v>
      </c>
      <c r="BI31" s="37" t="s">
        <v>185</v>
      </c>
      <c r="CA31" s="52"/>
      <c r="CB31" s="52"/>
      <c r="CC31" s="52"/>
      <c r="CD31" s="52"/>
      <c r="CE31" s="52"/>
      <c r="CF31" s="190"/>
      <c r="CI31" s="52"/>
      <c r="CJ31" s="52"/>
      <c r="CK31" s="52"/>
      <c r="CL31" s="52"/>
      <c r="CM31" s="52"/>
      <c r="CN31" s="190"/>
      <c r="CQ31" s="52"/>
      <c r="CR31" s="52"/>
      <c r="CS31" s="52"/>
      <c r="CT31" s="190"/>
    </row>
    <row r="32" spans="1:104" ht="24.95" customHeight="1">
      <c r="A32" s="245" t="s">
        <v>15</v>
      </c>
      <c r="B32" s="245"/>
      <c r="C32" s="245"/>
      <c r="D32" s="256"/>
      <c r="E32" s="256"/>
      <c r="F32" s="256"/>
      <c r="G32" s="256"/>
      <c r="H32" s="256"/>
      <c r="I32" s="256"/>
      <c r="J32" s="256"/>
      <c r="K32" s="256"/>
      <c r="L32" s="256"/>
      <c r="M32" s="256"/>
      <c r="N32" s="256"/>
      <c r="O32" s="256"/>
      <c r="P32" s="256"/>
      <c r="Q32" s="256"/>
      <c r="R32" s="256"/>
      <c r="BC32" s="37" t="s">
        <v>263</v>
      </c>
      <c r="BG32" s="37" t="s">
        <v>488</v>
      </c>
      <c r="BH32" s="37" t="s">
        <v>262</v>
      </c>
      <c r="CA32" s="52"/>
      <c r="CB32" s="52"/>
      <c r="CC32" s="52"/>
      <c r="CD32" s="52"/>
      <c r="CE32" s="52"/>
      <c r="CF32" s="190"/>
      <c r="CI32" s="52"/>
      <c r="CJ32" s="52"/>
      <c r="CK32" s="52"/>
      <c r="CL32" s="52"/>
      <c r="CM32" s="52"/>
      <c r="CN32" s="190"/>
      <c r="CQ32" s="52"/>
      <c r="CR32" s="52"/>
      <c r="CS32" s="52"/>
      <c r="CT32" s="190"/>
    </row>
    <row r="33" spans="1:110" ht="24.95" customHeight="1">
      <c r="A33" s="245" t="s">
        <v>16</v>
      </c>
      <c r="B33" s="245"/>
      <c r="C33" s="245"/>
      <c r="D33" s="253"/>
      <c r="E33" s="254"/>
      <c r="F33" s="254"/>
      <c r="G33" s="254"/>
      <c r="H33" s="254"/>
      <c r="I33" s="254"/>
      <c r="J33" s="254"/>
      <c r="K33" s="36" t="s">
        <v>88</v>
      </c>
      <c r="L33" s="257"/>
      <c r="M33" s="257"/>
      <c r="N33" s="257"/>
      <c r="O33" s="257"/>
      <c r="P33" s="257"/>
      <c r="Q33" s="257"/>
      <c r="R33" s="258"/>
      <c r="BG33" s="37" t="s">
        <v>489</v>
      </c>
      <c r="BH33" s="37" t="s">
        <v>260</v>
      </c>
      <c r="CA33" s="52"/>
      <c r="CB33" s="52"/>
      <c r="CC33" s="52"/>
      <c r="CD33" s="52"/>
      <c r="CE33" s="52"/>
      <c r="CF33" s="190"/>
      <c r="CI33" s="52"/>
      <c r="CJ33" s="52"/>
      <c r="CK33" s="52"/>
      <c r="CL33" s="52"/>
      <c r="CM33" s="52"/>
      <c r="CN33" s="190"/>
      <c r="CQ33" s="52"/>
      <c r="CR33" s="52"/>
      <c r="CS33" s="52"/>
      <c r="CT33" s="190"/>
    </row>
    <row r="34" spans="1:110" ht="24.95" customHeight="1">
      <c r="A34" s="245" t="s">
        <v>212</v>
      </c>
      <c r="B34" s="245"/>
      <c r="C34" s="245"/>
      <c r="D34" s="253"/>
      <c r="E34" s="254"/>
      <c r="F34" s="16" t="s">
        <v>87</v>
      </c>
      <c r="G34" s="254"/>
      <c r="H34" s="254"/>
      <c r="I34" s="254"/>
      <c r="J34" s="255"/>
      <c r="K34" s="37"/>
      <c r="L34" s="18"/>
      <c r="M34" s="18"/>
      <c r="N34" s="18"/>
      <c r="O34" s="18"/>
      <c r="P34" s="18"/>
      <c r="Q34" s="18"/>
      <c r="R34" s="18"/>
      <c r="BG34" s="37" t="s">
        <v>490</v>
      </c>
      <c r="CA34" s="52"/>
      <c r="CB34" s="52"/>
      <c r="CC34" s="52"/>
      <c r="CD34" s="52"/>
      <c r="CE34" s="52"/>
      <c r="CF34" s="190"/>
      <c r="CI34" s="52"/>
      <c r="CJ34" s="52"/>
      <c r="CK34" s="52"/>
      <c r="CL34" s="52"/>
      <c r="CM34" s="52"/>
      <c r="CN34" s="190"/>
      <c r="CQ34" s="52"/>
      <c r="CR34" s="52"/>
      <c r="CS34" s="52"/>
      <c r="CT34" s="190"/>
    </row>
    <row r="35" spans="1:110" ht="24.95" customHeight="1">
      <c r="A35" s="245" t="s">
        <v>213</v>
      </c>
      <c r="B35" s="245"/>
      <c r="C35" s="245"/>
      <c r="D35" s="249"/>
      <c r="E35" s="249"/>
      <c r="F35" s="249"/>
      <c r="G35" s="249"/>
      <c r="H35" s="249"/>
      <c r="I35" s="249"/>
      <c r="J35" s="249"/>
      <c r="K35" s="249"/>
      <c r="L35" s="249"/>
      <c r="M35" s="249"/>
      <c r="N35" s="249"/>
      <c r="O35" s="249"/>
      <c r="P35" s="249"/>
      <c r="Q35" s="249"/>
      <c r="R35" s="249"/>
      <c r="BG35" s="37" t="s">
        <v>491</v>
      </c>
      <c r="CA35" s="52"/>
      <c r="CB35" s="52"/>
      <c r="CC35" s="52"/>
      <c r="CD35" s="52"/>
      <c r="CE35" s="52"/>
      <c r="CF35" s="190"/>
      <c r="CI35" s="52"/>
      <c r="CJ35" s="52"/>
      <c r="CK35" s="52"/>
      <c r="CL35" s="52"/>
      <c r="CM35" s="52"/>
      <c r="CN35" s="190"/>
      <c r="CQ35" s="52"/>
      <c r="CR35" s="52"/>
      <c r="CS35" s="52"/>
      <c r="CT35" s="190"/>
    </row>
    <row r="36" spans="1:110" ht="30" customHeight="1">
      <c r="A36" s="45"/>
      <c r="BG36" s="37" t="s">
        <v>492</v>
      </c>
      <c r="CA36" s="52"/>
      <c r="CB36" s="52"/>
      <c r="CC36" s="52"/>
      <c r="CD36" s="52"/>
      <c r="CE36" s="52"/>
      <c r="CF36" s="190"/>
      <c r="CI36" s="52"/>
      <c r="CJ36" s="52"/>
      <c r="CK36" s="52"/>
      <c r="CL36" s="52"/>
      <c r="CM36" s="52"/>
      <c r="CN36" s="190"/>
      <c r="CQ36" s="52"/>
      <c r="CR36" s="52"/>
      <c r="CS36" s="52"/>
      <c r="CT36" s="190"/>
    </row>
    <row r="37" spans="1:110" ht="30" customHeight="1">
      <c r="A37" s="250" t="str">
        <f>IF(D8="リース","貸渡先情報（※申請区分がリースの場合のみ入力してください）","※申請区分が「買取」の場合は46行目～57行目まで入力不要")</f>
        <v>※申請区分が「買取」の場合は46行目～57行目まで入力不要</v>
      </c>
      <c r="B37" s="251"/>
      <c r="C37" s="251"/>
      <c r="D37" s="251"/>
      <c r="E37" s="251"/>
      <c r="F37" s="251"/>
      <c r="G37" s="251"/>
      <c r="H37" s="251"/>
      <c r="I37" s="251"/>
      <c r="J37" s="251"/>
      <c r="K37" s="251"/>
      <c r="L37" s="251"/>
      <c r="M37" s="251"/>
      <c r="N37" s="251"/>
      <c r="O37" s="251"/>
      <c r="P37" s="251"/>
      <c r="Q37" s="251"/>
      <c r="R37" s="252"/>
      <c r="BG37" s="37" t="s">
        <v>493</v>
      </c>
      <c r="CA37" s="52"/>
      <c r="CB37" s="52"/>
      <c r="CC37" s="52"/>
      <c r="CD37" s="52"/>
      <c r="CE37" s="52"/>
      <c r="CF37" s="190"/>
      <c r="CI37" s="52"/>
      <c r="CJ37" s="52"/>
      <c r="CK37" s="52"/>
      <c r="CL37" s="52"/>
      <c r="CM37" s="52"/>
      <c r="CN37" s="190"/>
      <c r="CQ37" s="52"/>
      <c r="CR37" s="52"/>
      <c r="CS37" s="52"/>
      <c r="CT37" s="190"/>
    </row>
    <row r="38" spans="1:110" ht="24.95" customHeight="1">
      <c r="A38" s="245" t="s">
        <v>178</v>
      </c>
      <c r="B38" s="245"/>
      <c r="C38" s="245"/>
      <c r="D38" s="253"/>
      <c r="E38" s="254"/>
      <c r="F38" s="16" t="s">
        <v>87</v>
      </c>
      <c r="G38" s="254"/>
      <c r="H38" s="254"/>
      <c r="I38" s="254"/>
      <c r="J38" s="255"/>
      <c r="K38" s="17"/>
      <c r="L38" s="18"/>
      <c r="M38" s="18"/>
      <c r="N38" s="18"/>
      <c r="O38" s="18"/>
      <c r="P38" s="18"/>
      <c r="Q38" s="18"/>
      <c r="R38" s="18"/>
      <c r="S38" s="39"/>
      <c r="CA38" s="52"/>
      <c r="CB38" s="52"/>
      <c r="CC38" s="52"/>
      <c r="CD38" s="52"/>
      <c r="CE38" s="52"/>
      <c r="CF38" s="190"/>
      <c r="CI38" s="52"/>
      <c r="CJ38" s="52"/>
      <c r="CK38" s="52"/>
      <c r="CL38" s="52"/>
      <c r="CM38" s="52"/>
      <c r="CN38" s="190"/>
      <c r="CQ38" s="52"/>
      <c r="CR38" s="52"/>
      <c r="CS38" s="52"/>
      <c r="CT38" s="190"/>
    </row>
    <row r="39" spans="1:110" ht="24.95" customHeight="1">
      <c r="A39" s="245" t="s">
        <v>17</v>
      </c>
      <c r="B39" s="245"/>
      <c r="C39" s="245"/>
      <c r="D39" s="249"/>
      <c r="E39" s="249"/>
      <c r="F39" s="249"/>
      <c r="G39" s="249"/>
      <c r="H39" s="249"/>
      <c r="I39" s="249"/>
      <c r="J39" s="249"/>
      <c r="K39" s="249"/>
      <c r="L39" s="249"/>
      <c r="M39" s="249"/>
      <c r="N39" s="249"/>
      <c r="O39" s="249"/>
      <c r="P39" s="249"/>
      <c r="Q39" s="249"/>
      <c r="R39" s="249"/>
      <c r="CA39" s="52"/>
      <c r="CB39" s="52"/>
      <c r="CC39" s="52"/>
      <c r="CD39" s="52"/>
      <c r="CE39" s="52"/>
      <c r="CF39" s="190"/>
      <c r="CI39" s="52"/>
      <c r="CJ39" s="52"/>
      <c r="CK39" s="52"/>
      <c r="CL39" s="52"/>
      <c r="CM39" s="52"/>
      <c r="CN39" s="190"/>
      <c r="CQ39" s="52"/>
      <c r="CR39" s="52"/>
      <c r="CS39" s="52"/>
      <c r="CT39" s="190"/>
    </row>
    <row r="40" spans="1:110" s="39" customFormat="1" ht="24.95" customHeight="1">
      <c r="A40" s="245" t="s">
        <v>18</v>
      </c>
      <c r="B40" s="245"/>
      <c r="C40" s="245"/>
      <c r="D40" s="249"/>
      <c r="E40" s="249"/>
      <c r="F40" s="249"/>
      <c r="G40" s="249"/>
      <c r="H40" s="249"/>
      <c r="I40" s="249"/>
      <c r="J40" s="249"/>
      <c r="K40" s="249"/>
      <c r="L40" s="249"/>
      <c r="M40" s="249"/>
      <c r="N40" s="249"/>
      <c r="O40" s="249"/>
      <c r="P40" s="249"/>
      <c r="Q40" s="249"/>
      <c r="R40" s="249"/>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CA40" s="52"/>
      <c r="CB40" s="52"/>
      <c r="CC40" s="52"/>
      <c r="CD40" s="52"/>
      <c r="CE40" s="52"/>
      <c r="CF40" s="190"/>
      <c r="CG40" s="195"/>
      <c r="CH40" s="195"/>
      <c r="CI40" s="52"/>
      <c r="CJ40" s="52"/>
      <c r="CK40" s="52"/>
      <c r="CL40" s="52"/>
      <c r="CM40" s="52"/>
      <c r="CN40" s="190"/>
      <c r="CO40" s="195"/>
      <c r="CP40" s="195"/>
      <c r="CQ40" s="52"/>
      <c r="CR40" s="52"/>
      <c r="CS40" s="52"/>
      <c r="CT40" s="190"/>
      <c r="CU40" s="195"/>
      <c r="CV40" s="195"/>
      <c r="CW40" s="195"/>
      <c r="CX40" s="195"/>
      <c r="CY40" s="195"/>
      <c r="CZ40" s="195"/>
      <c r="DA40" s="195"/>
      <c r="DB40" s="195"/>
      <c r="DC40" s="195"/>
      <c r="DD40" s="195"/>
      <c r="DE40" s="195"/>
      <c r="DF40" s="195"/>
    </row>
    <row r="41" spans="1:110" ht="24.95" customHeight="1">
      <c r="A41" s="245" t="s">
        <v>179</v>
      </c>
      <c r="B41" s="245"/>
      <c r="C41" s="245"/>
      <c r="D41" s="249"/>
      <c r="E41" s="249"/>
      <c r="F41" s="249"/>
      <c r="G41" s="249"/>
      <c r="H41" s="249"/>
      <c r="I41" s="249"/>
      <c r="J41" s="249"/>
      <c r="K41" s="249"/>
      <c r="L41" s="249"/>
      <c r="M41" s="249"/>
      <c r="N41" s="249"/>
      <c r="O41" s="249"/>
      <c r="P41" s="249"/>
      <c r="Q41" s="249"/>
      <c r="R41" s="249"/>
      <c r="AK41" s="39"/>
      <c r="AL41" s="39"/>
      <c r="AM41" s="39"/>
      <c r="AN41" s="39"/>
      <c r="AO41" s="39"/>
      <c r="AP41" s="39"/>
      <c r="AQ41" s="39"/>
      <c r="CA41" s="52"/>
      <c r="CB41" s="52"/>
      <c r="CC41" s="52"/>
      <c r="CD41" s="52"/>
      <c r="CE41" s="52"/>
      <c r="CF41" s="190"/>
      <c r="CI41" s="52"/>
      <c r="CJ41" s="52"/>
      <c r="CK41" s="52"/>
      <c r="CL41" s="52"/>
      <c r="CM41" s="52"/>
      <c r="CN41" s="190"/>
      <c r="CQ41" s="52"/>
      <c r="CR41" s="52"/>
      <c r="CS41" s="52"/>
      <c r="CT41" s="190"/>
    </row>
    <row r="42" spans="1:110" ht="24.95" customHeight="1">
      <c r="A42" s="245" t="s">
        <v>180</v>
      </c>
      <c r="B42" s="245"/>
      <c r="C42" s="245"/>
      <c r="D42" s="249"/>
      <c r="E42" s="249"/>
      <c r="F42" s="249"/>
      <c r="G42" s="249"/>
      <c r="H42" s="249"/>
      <c r="I42" s="249"/>
      <c r="J42" s="249"/>
      <c r="K42" s="249"/>
      <c r="L42" s="249"/>
      <c r="M42" s="249"/>
      <c r="N42" s="249"/>
      <c r="O42" s="249"/>
      <c r="P42" s="249"/>
      <c r="Q42" s="249"/>
      <c r="R42" s="249"/>
      <c r="CA42" s="52"/>
      <c r="CB42" s="52"/>
      <c r="CC42" s="52"/>
      <c r="CD42" s="52"/>
      <c r="CE42" s="52"/>
      <c r="CF42" s="190"/>
      <c r="CI42" s="52"/>
      <c r="CJ42" s="52"/>
      <c r="CK42" s="52"/>
      <c r="CL42" s="52"/>
      <c r="CM42" s="52"/>
      <c r="CN42" s="190"/>
      <c r="CQ42" s="52"/>
      <c r="CR42" s="52"/>
      <c r="CS42" s="52"/>
      <c r="CT42" s="190"/>
    </row>
    <row r="43" spans="1:110" ht="30" customHeight="1">
      <c r="A43" s="45"/>
      <c r="B43" s="43"/>
      <c r="C43" s="43"/>
      <c r="D43" s="43"/>
      <c r="E43" s="43"/>
      <c r="F43" s="43"/>
      <c r="G43" s="43"/>
      <c r="H43" s="43"/>
      <c r="I43" s="43"/>
      <c r="J43" s="43"/>
      <c r="K43" s="43"/>
      <c r="L43" s="43"/>
      <c r="M43" s="43"/>
      <c r="N43" s="43"/>
      <c r="O43" s="43"/>
      <c r="P43" s="43"/>
      <c r="Q43" s="43"/>
      <c r="R43" s="43"/>
      <c r="CA43" s="52"/>
      <c r="CB43" s="52"/>
      <c r="CC43" s="52"/>
      <c r="CD43" s="52"/>
      <c r="CE43" s="52"/>
      <c r="CF43" s="190"/>
      <c r="CI43" s="52"/>
      <c r="CJ43" s="52"/>
      <c r="CK43" s="52"/>
      <c r="CL43" s="52"/>
      <c r="CM43" s="52"/>
      <c r="CN43" s="190"/>
      <c r="CQ43" s="52"/>
      <c r="CR43" s="52"/>
      <c r="CS43" s="52"/>
      <c r="CT43" s="190"/>
    </row>
    <row r="44" spans="1:110" ht="30" customHeight="1">
      <c r="A44" s="284" t="s">
        <v>479</v>
      </c>
      <c r="B44" s="285"/>
      <c r="C44" s="285"/>
      <c r="D44" s="285"/>
      <c r="E44" s="285"/>
      <c r="F44" s="285"/>
      <c r="G44" s="285"/>
      <c r="H44" s="285"/>
      <c r="I44" s="285"/>
      <c r="J44" s="285"/>
      <c r="K44" s="285"/>
      <c r="L44" s="285"/>
      <c r="M44" s="285"/>
      <c r="N44" s="285"/>
      <c r="O44" s="285"/>
      <c r="P44" s="285"/>
      <c r="Q44" s="285"/>
      <c r="R44" s="286"/>
      <c r="CA44" s="52"/>
      <c r="CB44" s="52"/>
      <c r="CC44" s="52"/>
      <c r="CD44" s="52"/>
      <c r="CE44" s="52"/>
      <c r="CF44" s="190"/>
      <c r="CI44" s="52"/>
      <c r="CJ44" s="52"/>
      <c r="CK44" s="52"/>
      <c r="CL44" s="52"/>
      <c r="CM44" s="52"/>
      <c r="CN44" s="190"/>
      <c r="CQ44" s="52"/>
      <c r="CR44" s="52"/>
      <c r="CS44" s="52"/>
      <c r="CT44" s="190"/>
    </row>
    <row r="45" spans="1:110" ht="24.95" customHeight="1">
      <c r="A45" s="227" t="s">
        <v>442</v>
      </c>
      <c r="B45" s="228"/>
      <c r="C45" s="229"/>
      <c r="D45" s="315"/>
      <c r="E45" s="316"/>
      <c r="F45" s="316"/>
      <c r="G45" s="316"/>
      <c r="H45" s="316"/>
      <c r="I45" s="316"/>
      <c r="J45" s="316"/>
      <c r="K45" s="316"/>
      <c r="L45" s="316"/>
      <c r="M45" s="316"/>
      <c r="N45" s="316"/>
      <c r="O45" s="316"/>
      <c r="P45" s="316"/>
      <c r="Q45" s="316"/>
      <c r="R45" s="317"/>
      <c r="CA45" s="52"/>
      <c r="CB45" s="52"/>
      <c r="CC45" s="52"/>
      <c r="CD45" s="52"/>
      <c r="CE45" s="52"/>
      <c r="CF45" s="190"/>
      <c r="CI45" s="52"/>
      <c r="CJ45" s="52"/>
      <c r="CK45" s="52"/>
      <c r="CL45" s="52"/>
      <c r="CM45" s="52"/>
      <c r="CN45" s="190"/>
      <c r="CQ45" s="52"/>
      <c r="CR45" s="52"/>
      <c r="CS45" s="52"/>
      <c r="CT45" s="190"/>
    </row>
    <row r="46" spans="1:110" ht="24.95" customHeight="1">
      <c r="A46" s="245" t="s">
        <v>83</v>
      </c>
      <c r="B46" s="245"/>
      <c r="C46" s="245"/>
      <c r="D46" s="249"/>
      <c r="E46" s="249"/>
      <c r="F46" s="249"/>
      <c r="G46" s="249"/>
      <c r="H46" s="249"/>
      <c r="I46" s="249"/>
      <c r="J46" s="249"/>
      <c r="K46" s="249"/>
      <c r="L46" s="249"/>
      <c r="M46" s="249"/>
      <c r="N46" s="249"/>
      <c r="O46" s="249"/>
      <c r="P46" s="249"/>
      <c r="Q46" s="249"/>
      <c r="R46" s="249"/>
      <c r="CA46" s="52"/>
      <c r="CB46" s="52"/>
      <c r="CC46" s="52"/>
      <c r="CD46" s="52"/>
      <c r="CE46" s="52"/>
      <c r="CF46" s="190"/>
      <c r="CI46" s="52"/>
      <c r="CJ46" s="52"/>
      <c r="CK46" s="52"/>
      <c r="CL46" s="52"/>
      <c r="CM46" s="52"/>
      <c r="CN46" s="190"/>
      <c r="CQ46" s="52"/>
      <c r="CR46" s="52"/>
      <c r="CS46" s="52"/>
      <c r="CT46" s="190"/>
    </row>
    <row r="47" spans="1:110" ht="51" customHeight="1">
      <c r="A47" s="274" t="s">
        <v>224</v>
      </c>
      <c r="B47" s="274"/>
      <c r="C47" s="274"/>
      <c r="D47" s="249"/>
      <c r="E47" s="249"/>
      <c r="F47" s="249"/>
      <c r="G47" s="249"/>
      <c r="H47" s="249"/>
      <c r="I47" s="249"/>
      <c r="J47" s="249"/>
      <c r="K47" s="249"/>
      <c r="L47" s="249"/>
      <c r="M47" s="249"/>
      <c r="N47" s="249"/>
      <c r="O47" s="249"/>
      <c r="P47" s="249"/>
      <c r="Q47" s="249"/>
      <c r="R47" s="249"/>
      <c r="CA47" s="52"/>
      <c r="CB47" s="52"/>
      <c r="CC47" s="52"/>
      <c r="CD47" s="52"/>
      <c r="CE47" s="52"/>
      <c r="CF47" s="190"/>
      <c r="CI47" s="52"/>
      <c r="CJ47" s="52"/>
      <c r="CK47" s="52"/>
      <c r="CL47" s="52"/>
      <c r="CM47" s="52"/>
      <c r="CN47" s="190"/>
      <c r="CQ47" s="52"/>
      <c r="CR47" s="52"/>
      <c r="CS47" s="52"/>
      <c r="CT47" s="190"/>
    </row>
    <row r="48" spans="1:110" ht="24.95" customHeight="1">
      <c r="A48" s="245" t="s">
        <v>76</v>
      </c>
      <c r="B48" s="245"/>
      <c r="C48" s="245"/>
      <c r="D48" s="249"/>
      <c r="E48" s="249"/>
      <c r="F48" s="249"/>
      <c r="G48" s="249"/>
      <c r="H48" s="249"/>
      <c r="I48" s="249"/>
      <c r="J48" s="249"/>
      <c r="K48" s="249"/>
      <c r="L48" s="249"/>
      <c r="M48" s="249"/>
      <c r="N48" s="249"/>
      <c r="O48" s="249"/>
      <c r="P48" s="249"/>
      <c r="Q48" s="249"/>
      <c r="R48" s="249"/>
      <c r="CA48" s="52"/>
      <c r="CB48" s="52"/>
      <c r="CC48" s="52"/>
      <c r="CD48" s="52"/>
      <c r="CE48" s="52"/>
      <c r="CF48" s="190"/>
      <c r="CI48" s="52"/>
      <c r="CJ48" s="52"/>
      <c r="CK48" s="52"/>
      <c r="CL48" s="52"/>
      <c r="CM48" s="52"/>
      <c r="CN48" s="190"/>
      <c r="CQ48" s="52"/>
      <c r="CR48" s="52"/>
      <c r="CS48" s="52"/>
      <c r="CT48" s="190"/>
    </row>
    <row r="49" spans="1:98" ht="24.95" customHeight="1">
      <c r="A49" s="288" t="s">
        <v>77</v>
      </c>
      <c r="B49" s="288"/>
      <c r="C49" s="289"/>
      <c r="D49" s="249"/>
      <c r="E49" s="249"/>
      <c r="F49" s="249"/>
      <c r="G49" s="249"/>
      <c r="H49" s="249"/>
      <c r="I49" s="249"/>
      <c r="J49" s="249"/>
      <c r="K49" s="249"/>
      <c r="L49" s="249"/>
      <c r="M49" s="249"/>
      <c r="N49" s="249"/>
      <c r="O49" s="249"/>
      <c r="P49" s="249"/>
      <c r="Q49" s="249"/>
      <c r="R49" s="249"/>
      <c r="CA49" s="52"/>
      <c r="CB49" s="52"/>
      <c r="CC49" s="52"/>
      <c r="CD49" s="52"/>
      <c r="CE49" s="52"/>
      <c r="CF49" s="190"/>
      <c r="CI49" s="52"/>
      <c r="CJ49" s="52"/>
      <c r="CK49" s="52"/>
      <c r="CL49" s="52"/>
      <c r="CM49" s="52"/>
      <c r="CN49" s="190"/>
      <c r="CQ49" s="52"/>
      <c r="CR49" s="52"/>
      <c r="CS49" s="52"/>
      <c r="CT49" s="190"/>
    </row>
    <row r="50" spans="1:98" ht="24.95" customHeight="1">
      <c r="A50" s="288" t="s">
        <v>75</v>
      </c>
      <c r="B50" s="288"/>
      <c r="C50" s="289"/>
      <c r="D50" s="249"/>
      <c r="E50" s="249"/>
      <c r="F50" s="249"/>
      <c r="G50" s="249"/>
      <c r="H50" s="249"/>
      <c r="I50" s="249"/>
      <c r="J50" s="249"/>
      <c r="K50" s="249"/>
      <c r="L50" s="249"/>
      <c r="M50" s="249"/>
      <c r="N50" s="249"/>
      <c r="O50" s="249"/>
      <c r="P50" s="249"/>
      <c r="Q50" s="249"/>
      <c r="R50" s="249"/>
      <c r="CA50" s="52"/>
      <c r="CB50" s="52"/>
      <c r="CC50" s="52"/>
      <c r="CD50" s="52"/>
      <c r="CE50" s="52"/>
      <c r="CF50" s="190"/>
      <c r="CI50" s="52"/>
      <c r="CJ50" s="52"/>
      <c r="CK50" s="52"/>
      <c r="CL50" s="52"/>
      <c r="CM50" s="52"/>
      <c r="CN50" s="190"/>
      <c r="CQ50" s="52"/>
      <c r="CR50" s="52"/>
      <c r="CS50" s="52"/>
      <c r="CT50" s="190"/>
    </row>
    <row r="51" spans="1:98" ht="24.95" customHeight="1">
      <c r="A51" s="288" t="s">
        <v>78</v>
      </c>
      <c r="B51" s="288"/>
      <c r="C51" s="289"/>
      <c r="D51" s="249"/>
      <c r="E51" s="249"/>
      <c r="F51" s="249"/>
      <c r="G51" s="249"/>
      <c r="H51" s="249"/>
      <c r="I51" s="249"/>
      <c r="J51" s="249"/>
      <c r="K51" s="249"/>
      <c r="L51" s="249"/>
      <c r="M51" s="249"/>
      <c r="N51" s="249"/>
      <c r="O51" s="249"/>
      <c r="P51" s="249"/>
      <c r="Q51" s="249"/>
      <c r="R51" s="249"/>
      <c r="AY51" s="37" t="s">
        <v>266</v>
      </c>
      <c r="BH51" s="37" t="s">
        <v>264</v>
      </c>
      <c r="CA51" s="52"/>
      <c r="CB51" s="52"/>
      <c r="CC51" s="52"/>
      <c r="CD51" s="52"/>
      <c r="CE51" s="52"/>
      <c r="CF51" s="190"/>
      <c r="CI51" s="52"/>
      <c r="CJ51" s="52"/>
      <c r="CK51" s="52"/>
      <c r="CL51" s="52"/>
      <c r="CM51" s="52"/>
      <c r="CN51" s="190"/>
      <c r="CQ51" s="52"/>
      <c r="CR51" s="52"/>
      <c r="CS51" s="52"/>
      <c r="CT51" s="190"/>
    </row>
    <row r="52" spans="1:98" ht="24.95" customHeight="1">
      <c r="A52" s="288" t="s">
        <v>79</v>
      </c>
      <c r="B52" s="288"/>
      <c r="C52" s="289"/>
      <c r="D52" s="249"/>
      <c r="E52" s="249"/>
      <c r="F52" s="249"/>
      <c r="G52" s="249"/>
      <c r="H52" s="249"/>
      <c r="I52" s="249"/>
      <c r="J52" s="249"/>
      <c r="K52" s="249"/>
      <c r="L52" s="249"/>
      <c r="M52" s="249"/>
      <c r="N52" s="249"/>
      <c r="O52" s="249"/>
      <c r="P52" s="249"/>
      <c r="Q52" s="249"/>
      <c r="R52" s="249"/>
      <c r="AY52" s="37" t="s">
        <v>514</v>
      </c>
      <c r="AZ52" s="37" t="s">
        <v>515</v>
      </c>
      <c r="BA52" s="37" t="s">
        <v>270</v>
      </c>
      <c r="BB52" s="37" t="s">
        <v>271</v>
      </c>
      <c r="BC52" s="37" t="s">
        <v>273</v>
      </c>
      <c r="BD52" s="37" t="s">
        <v>272</v>
      </c>
      <c r="BE52" s="37" t="s">
        <v>274</v>
      </c>
      <c r="BF52" s="37" t="s">
        <v>275</v>
      </c>
      <c r="BG52" s="37" t="s">
        <v>276</v>
      </c>
      <c r="BH52" s="37" t="s">
        <v>225</v>
      </c>
      <c r="BJ52" s="37" t="s">
        <v>105</v>
      </c>
      <c r="BK52" s="37" t="s">
        <v>112</v>
      </c>
      <c r="BL52" s="37" t="s">
        <v>186</v>
      </c>
      <c r="CA52" s="52"/>
      <c r="CB52" s="52"/>
      <c r="CC52" s="52"/>
      <c r="CD52" s="52"/>
      <c r="CE52" s="52"/>
      <c r="CF52" s="190"/>
      <c r="CI52" s="52"/>
      <c r="CJ52" s="52"/>
      <c r="CK52" s="52"/>
      <c r="CL52" s="52"/>
      <c r="CM52" s="52"/>
      <c r="CN52" s="190"/>
      <c r="CQ52" s="52"/>
      <c r="CR52" s="52"/>
      <c r="CS52" s="52"/>
      <c r="CT52" s="190"/>
    </row>
    <row r="53" spans="1:98" ht="24.95" customHeight="1">
      <c r="A53" s="293" t="s">
        <v>80</v>
      </c>
      <c r="B53" s="288"/>
      <c r="C53" s="289"/>
      <c r="D53" s="259"/>
      <c r="E53" s="257"/>
      <c r="F53" s="257"/>
      <c r="G53" s="257"/>
      <c r="H53" s="257"/>
      <c r="I53" s="257"/>
      <c r="J53" s="287" t="s">
        <v>481</v>
      </c>
      <c r="K53" s="287"/>
      <c r="L53" s="257"/>
      <c r="M53" s="257"/>
      <c r="N53" s="257"/>
      <c r="O53" s="257"/>
      <c r="P53" s="257"/>
      <c r="Q53" s="257"/>
      <c r="R53" s="258"/>
      <c r="AY53" t="s">
        <v>34</v>
      </c>
      <c r="AZ53" t="s">
        <v>516</v>
      </c>
      <c r="BA53" t="s">
        <v>90</v>
      </c>
      <c r="BB53" t="s">
        <v>235</v>
      </c>
      <c r="BC53"/>
      <c r="BD53" t="s">
        <v>104</v>
      </c>
      <c r="BE53"/>
      <c r="BF53" t="s">
        <v>27</v>
      </c>
      <c r="BG53" s="37" t="str">
        <f>AY53&amp;AZ53&amp;BA53&amp;BB53&amp;BC53&amp;BD53&amp;BE53&amp;BF53</f>
        <v>BEVトラック(小型)DFSKor不明F1Vfumei事業用</v>
      </c>
      <c r="BH53" s="51">
        <v>1309000</v>
      </c>
      <c r="CA53" s="52"/>
      <c r="CB53" s="52"/>
      <c r="CC53" s="52"/>
      <c r="CD53" s="52"/>
      <c r="CE53" s="52"/>
      <c r="CF53" s="190"/>
      <c r="CI53" s="52"/>
      <c r="CJ53" s="52"/>
      <c r="CK53" s="52"/>
      <c r="CL53" s="52"/>
      <c r="CM53" s="52"/>
      <c r="CN53" s="190"/>
      <c r="CQ53" s="52"/>
      <c r="CR53" s="52"/>
      <c r="CS53" s="52"/>
      <c r="CT53" s="190"/>
    </row>
    <row r="54" spans="1:98" ht="24.95" customHeight="1">
      <c r="A54" s="294" t="s">
        <v>274</v>
      </c>
      <c r="B54" s="294"/>
      <c r="C54" s="295"/>
      <c r="D54" s="249"/>
      <c r="E54" s="249"/>
      <c r="F54" s="249"/>
      <c r="G54" s="249"/>
      <c r="H54" s="249"/>
      <c r="I54" s="249"/>
      <c r="J54" s="249"/>
      <c r="K54" s="249"/>
      <c r="L54" s="249"/>
      <c r="M54" s="249"/>
      <c r="N54" s="249"/>
      <c r="O54" s="249"/>
      <c r="P54" s="249"/>
      <c r="Q54" s="249"/>
      <c r="R54" s="249"/>
      <c r="AT54" s="44"/>
      <c r="AY54" t="s">
        <v>34</v>
      </c>
      <c r="AZ54" t="s">
        <v>516</v>
      </c>
      <c r="BA54" t="s">
        <v>90</v>
      </c>
      <c r="BB54" t="s">
        <v>235</v>
      </c>
      <c r="BC54"/>
      <c r="BD54" t="s">
        <v>104</v>
      </c>
      <c r="BE54"/>
      <c r="BF54" t="s">
        <v>28</v>
      </c>
      <c r="BG54" s="37" t="str">
        <f t="shared" ref="BG54:BG117" si="0">AY54&amp;AZ54&amp;BA54&amp;BB54&amp;BC54&amp;BD54&amp;BE54&amp;BF54</f>
        <v>BEVトラック(小型)DFSKor不明F1Vfumei自家用</v>
      </c>
      <c r="BH54" s="51">
        <v>1197000</v>
      </c>
      <c r="BJ54" s="37" t="s">
        <v>265</v>
      </c>
      <c r="CA54" s="52"/>
      <c r="CB54" s="52"/>
      <c r="CC54" s="52"/>
      <c r="CD54" s="52"/>
      <c r="CE54" s="52"/>
      <c r="CF54" s="190"/>
      <c r="CI54" s="52"/>
      <c r="CJ54" s="52"/>
      <c r="CK54" s="52"/>
      <c r="CL54" s="52"/>
      <c r="CM54" s="52"/>
      <c r="CN54" s="190"/>
      <c r="CQ54" s="52"/>
      <c r="CR54" s="52"/>
      <c r="CS54" s="52"/>
      <c r="CT54" s="190"/>
    </row>
    <row r="55" spans="1:98" ht="24.95" customHeight="1">
      <c r="A55" s="288" t="s">
        <v>82</v>
      </c>
      <c r="B55" s="288"/>
      <c r="C55" s="289"/>
      <c r="D55" s="259"/>
      <c r="E55" s="257"/>
      <c r="F55" s="257"/>
      <c r="G55" s="257"/>
      <c r="H55" s="257"/>
      <c r="I55" s="257"/>
      <c r="J55" s="257"/>
      <c r="K55" s="257"/>
      <c r="L55" s="257"/>
      <c r="M55" s="257"/>
      <c r="N55" s="257"/>
      <c r="O55" s="257"/>
      <c r="P55" s="257"/>
      <c r="Q55" s="257"/>
      <c r="R55" s="19" t="s">
        <v>113</v>
      </c>
      <c r="AT55" s="44"/>
      <c r="AY55" t="s">
        <v>34</v>
      </c>
      <c r="AZ55" t="s">
        <v>516</v>
      </c>
      <c r="BA55" t="s">
        <v>90</v>
      </c>
      <c r="BB55" t="s">
        <v>236</v>
      </c>
      <c r="BC55"/>
      <c r="BD55" t="s">
        <v>104</v>
      </c>
      <c r="BE55"/>
      <c r="BF55" t="s">
        <v>27</v>
      </c>
      <c r="BG55" s="37" t="str">
        <f t="shared" si="0"/>
        <v>BEVトラック(小型)DFSKor不明F1Tfumei事業用</v>
      </c>
      <c r="BH55" s="51">
        <v>1023000</v>
      </c>
      <c r="BJ55" s="37" t="s">
        <v>114</v>
      </c>
      <c r="BK55" s="37" t="s">
        <v>290</v>
      </c>
      <c r="BL55" s="37" t="s">
        <v>496</v>
      </c>
      <c r="BM55" s="37" t="s">
        <v>104</v>
      </c>
      <c r="CA55" s="52"/>
      <c r="CB55" s="52"/>
      <c r="CC55" s="52"/>
      <c r="CD55" s="52"/>
      <c r="CE55" s="52"/>
      <c r="CF55" s="190"/>
      <c r="CI55" s="52"/>
      <c r="CJ55" s="52"/>
      <c r="CK55" s="52"/>
      <c r="CL55" s="52"/>
      <c r="CM55" s="52"/>
      <c r="CN55" s="190"/>
      <c r="CQ55" s="52"/>
      <c r="CR55" s="52"/>
      <c r="CS55" s="52"/>
      <c r="CT55" s="190"/>
    </row>
    <row r="56" spans="1:98" ht="24.95" customHeight="1">
      <c r="A56" s="288" t="s">
        <v>468</v>
      </c>
      <c r="B56" s="288"/>
      <c r="C56" s="289"/>
      <c r="D56" s="259"/>
      <c r="E56" s="257"/>
      <c r="F56" s="257"/>
      <c r="G56" s="257"/>
      <c r="H56" s="257"/>
      <c r="I56" s="257"/>
      <c r="J56" s="257"/>
      <c r="K56" s="257"/>
      <c r="L56" s="257"/>
      <c r="M56" s="257"/>
      <c r="N56" s="257"/>
      <c r="O56" s="257"/>
      <c r="P56" s="257"/>
      <c r="Q56" s="257"/>
      <c r="R56" s="186" t="s">
        <v>113</v>
      </c>
      <c r="AT56" s="44"/>
      <c r="AY56" t="s">
        <v>34</v>
      </c>
      <c r="AZ56" t="s">
        <v>516</v>
      </c>
      <c r="BA56" t="s">
        <v>90</v>
      </c>
      <c r="BB56" t="s">
        <v>236</v>
      </c>
      <c r="BC56"/>
      <c r="BD56" t="s">
        <v>104</v>
      </c>
      <c r="BE56"/>
      <c r="BF56" t="s">
        <v>28</v>
      </c>
      <c r="BG56" s="37" t="str">
        <f t="shared" si="0"/>
        <v>BEVトラック(小型)DFSKor不明F1Tfumei自家用</v>
      </c>
      <c r="BH56" s="51">
        <v>911000</v>
      </c>
      <c r="BJ56" s="37" t="s">
        <v>501</v>
      </c>
      <c r="BL56" s="37" t="s">
        <v>497</v>
      </c>
      <c r="CA56" s="52"/>
      <c r="CB56" s="52"/>
      <c r="CC56" s="52"/>
      <c r="CD56" s="52"/>
      <c r="CE56" s="52"/>
      <c r="CF56" s="190"/>
      <c r="CI56" s="52"/>
      <c r="CJ56" s="52"/>
      <c r="CK56" s="52"/>
      <c r="CL56" s="52"/>
      <c r="CM56" s="52"/>
      <c r="CN56" s="190"/>
      <c r="CQ56" s="52"/>
      <c r="CR56" s="52"/>
      <c r="CS56" s="52"/>
      <c r="CT56" s="190"/>
    </row>
    <row r="57" spans="1:98" ht="24.75" customHeight="1">
      <c r="A57" s="280" t="s">
        <v>215</v>
      </c>
      <c r="B57" s="280"/>
      <c r="C57" s="290"/>
      <c r="D57" s="291" t="e">
        <f>VLOOKUP(D48&amp;D49&amp;D51&amp;D52&amp;D53&amp;L53&amp;D54&amp;D50,BG53:BH148,2,0)</f>
        <v>#N/A</v>
      </c>
      <c r="E57" s="292"/>
      <c r="F57" s="292"/>
      <c r="G57" s="292"/>
      <c r="H57" s="292"/>
      <c r="I57" s="292"/>
      <c r="J57" s="292"/>
      <c r="K57" s="292"/>
      <c r="L57" s="292"/>
      <c r="M57" s="292"/>
      <c r="N57" s="292"/>
      <c r="O57" s="292"/>
      <c r="P57" s="292"/>
      <c r="Q57" s="292"/>
      <c r="R57" s="49" t="s">
        <v>214</v>
      </c>
      <c r="AT57" s="44"/>
      <c r="AY57" t="s">
        <v>34</v>
      </c>
      <c r="AZ57" t="s">
        <v>516</v>
      </c>
      <c r="BA57" t="s">
        <v>90</v>
      </c>
      <c r="BB57" t="s">
        <v>237</v>
      </c>
      <c r="BC57"/>
      <c r="BD57" t="s">
        <v>104</v>
      </c>
      <c r="BE57"/>
      <c r="BF57" t="s">
        <v>27</v>
      </c>
      <c r="BG57" s="37" t="str">
        <f t="shared" si="0"/>
        <v>BEVトラック(小型)DFSKor不明F1VSfumei事業用</v>
      </c>
      <c r="BH57" s="51">
        <v>2042000</v>
      </c>
      <c r="BJ57" s="37" t="s">
        <v>502</v>
      </c>
      <c r="BL57" s="37" t="s">
        <v>498</v>
      </c>
      <c r="CA57" s="52"/>
      <c r="CB57" s="52"/>
      <c r="CC57" s="52"/>
      <c r="CD57" s="52"/>
      <c r="CE57" s="52"/>
      <c r="CF57" s="190"/>
      <c r="CI57" s="52"/>
      <c r="CJ57" s="52"/>
      <c r="CK57" s="52"/>
      <c r="CL57" s="52"/>
      <c r="CM57" s="52"/>
      <c r="CN57" s="190"/>
      <c r="CQ57" s="52"/>
      <c r="CR57" s="52"/>
      <c r="CS57" s="52"/>
      <c r="CT57" s="190"/>
    </row>
    <row r="58" spans="1:98" ht="24.95" customHeight="1">
      <c r="A58" s="280" t="s">
        <v>469</v>
      </c>
      <c r="B58" s="280"/>
      <c r="C58" s="280"/>
      <c r="D58" s="281" t="e">
        <f>D57*D56</f>
        <v>#N/A</v>
      </c>
      <c r="E58" s="282"/>
      <c r="F58" s="282"/>
      <c r="G58" s="282"/>
      <c r="H58" s="282"/>
      <c r="I58" s="282"/>
      <c r="J58" s="282"/>
      <c r="K58" s="282"/>
      <c r="L58" s="282"/>
      <c r="M58" s="282"/>
      <c r="N58" s="282"/>
      <c r="O58" s="282"/>
      <c r="P58" s="282"/>
      <c r="Q58" s="282"/>
      <c r="R58" s="197" t="s">
        <v>89</v>
      </c>
      <c r="AT58" s="44"/>
      <c r="AY58" t="s">
        <v>34</v>
      </c>
      <c r="AZ58" t="s">
        <v>516</v>
      </c>
      <c r="BA58" t="s">
        <v>90</v>
      </c>
      <c r="BB58" t="s">
        <v>237</v>
      </c>
      <c r="BC58"/>
      <c r="BD58" t="s">
        <v>104</v>
      </c>
      <c r="BE58"/>
      <c r="BF58" t="s">
        <v>28</v>
      </c>
      <c r="BG58" s="37" t="str">
        <f t="shared" si="0"/>
        <v>BEVトラック(小型)DFSKor不明F1VSfumei自家用</v>
      </c>
      <c r="BH58" s="51">
        <v>1930000</v>
      </c>
      <c r="BJ58" s="37" t="s">
        <v>503</v>
      </c>
      <c r="CA58" s="52"/>
      <c r="CB58" s="52"/>
      <c r="CC58" s="52"/>
      <c r="CD58" s="52"/>
      <c r="CE58" s="52"/>
      <c r="CF58" s="190"/>
      <c r="CI58" s="52"/>
      <c r="CJ58" s="52"/>
      <c r="CK58" s="52"/>
      <c r="CL58" s="52"/>
      <c r="CM58" s="52"/>
      <c r="CN58" s="190"/>
      <c r="CQ58" s="52"/>
      <c r="CR58" s="52"/>
      <c r="CS58" s="52"/>
      <c r="CT58" s="190"/>
    </row>
    <row r="59" spans="1:98" ht="24.75" customHeight="1">
      <c r="A59" s="43"/>
      <c r="B59" s="43"/>
      <c r="C59" s="43"/>
      <c r="AT59" s="44"/>
      <c r="AY59" t="s">
        <v>34</v>
      </c>
      <c r="AZ59" t="s">
        <v>516</v>
      </c>
      <c r="BA59" t="s">
        <v>90</v>
      </c>
      <c r="BB59" t="s">
        <v>238</v>
      </c>
      <c r="BC59"/>
      <c r="BD59" t="s">
        <v>104</v>
      </c>
      <c r="BE59"/>
      <c r="BF59" t="s">
        <v>27</v>
      </c>
      <c r="BG59" s="37" t="str">
        <f t="shared" si="0"/>
        <v>BEVトラック(小型)DFSKor不明F1TSfumei事業用</v>
      </c>
      <c r="BH59" s="51">
        <v>1756000</v>
      </c>
      <c r="BJ59" s="37" t="s">
        <v>504</v>
      </c>
      <c r="CA59" s="52"/>
      <c r="CB59" s="52"/>
      <c r="CC59" s="52"/>
      <c r="CD59" s="52"/>
      <c r="CE59" s="52"/>
      <c r="CF59" s="190"/>
      <c r="CI59" s="52"/>
      <c r="CJ59" s="52"/>
      <c r="CK59" s="52"/>
      <c r="CL59" s="52"/>
      <c r="CM59" s="52"/>
      <c r="CN59" s="190"/>
    </row>
    <row r="60" spans="1:98" ht="30" customHeight="1">
      <c r="A60" s="284" t="s">
        <v>430</v>
      </c>
      <c r="B60" s="285"/>
      <c r="C60" s="285"/>
      <c r="D60" s="285"/>
      <c r="E60" s="285"/>
      <c r="F60" s="285"/>
      <c r="G60" s="285"/>
      <c r="H60" s="285"/>
      <c r="I60" s="285"/>
      <c r="J60" s="285"/>
      <c r="K60" s="285"/>
      <c r="L60" s="285"/>
      <c r="M60" s="285"/>
      <c r="N60" s="285"/>
      <c r="O60" s="285"/>
      <c r="P60" s="285"/>
      <c r="Q60" s="285"/>
      <c r="R60" s="286"/>
      <c r="AT60" s="44"/>
      <c r="AY60" t="s">
        <v>34</v>
      </c>
      <c r="AZ60" t="s">
        <v>516</v>
      </c>
      <c r="BA60" t="s">
        <v>90</v>
      </c>
      <c r="BB60" t="s">
        <v>238</v>
      </c>
      <c r="BC60"/>
      <c r="BD60" t="s">
        <v>104</v>
      </c>
      <c r="BE60"/>
      <c r="BF60" t="s">
        <v>28</v>
      </c>
      <c r="BG60" s="37" t="str">
        <f t="shared" si="0"/>
        <v>BEVトラック(小型)DFSKor不明F1TSfumei自家用</v>
      </c>
      <c r="BH60" s="51">
        <v>1644000</v>
      </c>
      <c r="BJ60" s="37" t="s">
        <v>505</v>
      </c>
      <c r="CA60" s="52"/>
      <c r="CB60" s="52"/>
      <c r="CC60" s="52"/>
      <c r="CD60" s="52"/>
      <c r="CE60" s="52"/>
      <c r="CF60" s="190"/>
      <c r="CI60" s="52"/>
      <c r="CJ60" s="52"/>
      <c r="CK60" s="52"/>
      <c r="CL60" s="52"/>
      <c r="CM60" s="52"/>
      <c r="CN60" s="190"/>
    </row>
    <row r="61" spans="1:98" ht="24.95" customHeight="1">
      <c r="A61" s="283" t="s">
        <v>84</v>
      </c>
      <c r="B61" s="283"/>
      <c r="C61" s="283"/>
      <c r="D61" s="278" t="e">
        <f>D58</f>
        <v>#N/A</v>
      </c>
      <c r="E61" s="279"/>
      <c r="F61" s="279"/>
      <c r="G61" s="279"/>
      <c r="H61" s="279"/>
      <c r="I61" s="279"/>
      <c r="J61" s="279"/>
      <c r="K61" s="279"/>
      <c r="L61" s="279"/>
      <c r="M61" s="279"/>
      <c r="N61" s="279"/>
      <c r="O61" s="279"/>
      <c r="P61" s="279"/>
      <c r="Q61" s="279"/>
      <c r="R61" s="50" t="s">
        <v>89</v>
      </c>
      <c r="AT61" s="44"/>
      <c r="AY61" t="s">
        <v>34</v>
      </c>
      <c r="AZ61" t="s">
        <v>516</v>
      </c>
      <c r="BA61" t="s">
        <v>90</v>
      </c>
      <c r="BB61" t="s">
        <v>552</v>
      </c>
      <c r="BC61"/>
      <c r="BD61" t="s">
        <v>104</v>
      </c>
      <c r="BE61"/>
      <c r="BF61" t="s">
        <v>27</v>
      </c>
      <c r="BG61" s="37" t="str">
        <f t="shared" si="0"/>
        <v>BEVトラック(小型)DFSKor不明F11VSfumei事業用</v>
      </c>
      <c r="BH61" s="51">
        <v>5808000</v>
      </c>
      <c r="BJ61" s="37" t="s">
        <v>506</v>
      </c>
      <c r="CA61" s="52"/>
      <c r="CB61" s="52"/>
      <c r="CC61" s="52"/>
      <c r="CD61" s="52"/>
      <c r="CE61" s="52"/>
      <c r="CF61" s="190"/>
      <c r="CI61" s="52"/>
      <c r="CJ61" s="52"/>
      <c r="CK61" s="52"/>
      <c r="CL61" s="52"/>
      <c r="CM61" s="52"/>
      <c r="CN61" s="190"/>
    </row>
    <row r="62" spans="1:98" ht="24.95" customHeight="1">
      <c r="A62" s="245" t="s">
        <v>85</v>
      </c>
      <c r="B62" s="245"/>
      <c r="C62" s="245"/>
      <c r="D62" s="263"/>
      <c r="E62" s="264"/>
      <c r="F62" s="264"/>
      <c r="G62" s="264"/>
      <c r="H62" s="264"/>
      <c r="I62" s="264"/>
      <c r="J62" s="264"/>
      <c r="K62" s="264"/>
      <c r="L62" s="264"/>
      <c r="M62" s="264"/>
      <c r="N62" s="264"/>
      <c r="O62" s="264"/>
      <c r="P62" s="264"/>
      <c r="Q62" s="264"/>
      <c r="R62" s="47" t="s">
        <v>89</v>
      </c>
      <c r="AT62" s="44"/>
      <c r="AY62" t="s">
        <v>34</v>
      </c>
      <c r="AZ62" t="s">
        <v>516</v>
      </c>
      <c r="BA62" t="s">
        <v>90</v>
      </c>
      <c r="BB62" t="s">
        <v>552</v>
      </c>
      <c r="BC62"/>
      <c r="BD62" t="s">
        <v>104</v>
      </c>
      <c r="BE62"/>
      <c r="BF62" t="s">
        <v>28</v>
      </c>
      <c r="BG62" s="37" t="str">
        <f t="shared" si="0"/>
        <v>BEVトラック(小型)DFSKor不明F11VSfumei自家用</v>
      </c>
      <c r="BH62" s="51">
        <v>5696000</v>
      </c>
      <c r="BJ62" s="203" t="s">
        <v>507</v>
      </c>
      <c r="CA62" s="52"/>
      <c r="CB62" s="52"/>
      <c r="CC62" s="52"/>
      <c r="CD62" s="52"/>
      <c r="CE62" s="52"/>
      <c r="CF62" s="190"/>
      <c r="CI62" s="52"/>
      <c r="CJ62" s="52"/>
      <c r="CK62" s="52"/>
      <c r="CL62" s="52"/>
      <c r="CM62" s="52"/>
      <c r="CN62" s="190"/>
    </row>
    <row r="63" spans="1:98" ht="24.95" customHeight="1">
      <c r="A63" s="283" t="s">
        <v>86</v>
      </c>
      <c r="B63" s="283"/>
      <c r="C63" s="283"/>
      <c r="D63" s="278" t="str">
        <f>IFERROR(SUM(D61:Q62),"")</f>
        <v/>
      </c>
      <c r="E63" s="279"/>
      <c r="F63" s="279"/>
      <c r="G63" s="279"/>
      <c r="H63" s="279"/>
      <c r="I63" s="279"/>
      <c r="J63" s="279"/>
      <c r="K63" s="279"/>
      <c r="L63" s="279"/>
      <c r="M63" s="279"/>
      <c r="N63" s="279"/>
      <c r="O63" s="279"/>
      <c r="P63" s="279"/>
      <c r="Q63" s="279"/>
      <c r="R63" s="50" t="s">
        <v>89</v>
      </c>
      <c r="AT63" s="44"/>
      <c r="AY63" t="s">
        <v>34</v>
      </c>
      <c r="AZ63" t="s">
        <v>517</v>
      </c>
      <c r="BA63" t="s">
        <v>91</v>
      </c>
      <c r="BB63" t="s">
        <v>239</v>
      </c>
      <c r="BC63"/>
      <c r="BD63" t="s">
        <v>104</v>
      </c>
      <c r="BE63"/>
      <c r="BF63" t="s">
        <v>27</v>
      </c>
      <c r="BG63" s="37" t="str">
        <f t="shared" si="0"/>
        <v>BEV軽自動車(バン)柳州五菱ASF2.0fumei事業用</v>
      </c>
      <c r="BH63" s="51">
        <v>1187000</v>
      </c>
      <c r="BJ63" s="203" t="s">
        <v>508</v>
      </c>
      <c r="CA63" s="52"/>
      <c r="CB63" s="52"/>
      <c r="CC63" s="52"/>
      <c r="CD63" s="52"/>
      <c r="CE63" s="52"/>
      <c r="CF63" s="190"/>
      <c r="CI63" s="52"/>
      <c r="CJ63" s="52"/>
      <c r="CK63" s="52"/>
      <c r="CL63" s="52"/>
      <c r="CM63" s="52"/>
      <c r="CN63" s="190"/>
    </row>
    <row r="64" spans="1:98" ht="24.95" customHeight="1">
      <c r="AT64" s="44"/>
      <c r="AY64" t="s">
        <v>34</v>
      </c>
      <c r="AZ64" t="s">
        <v>517</v>
      </c>
      <c r="BA64" t="s">
        <v>91</v>
      </c>
      <c r="BB64" t="s">
        <v>239</v>
      </c>
      <c r="BC64" t="s">
        <v>105</v>
      </c>
      <c r="BD64" t="s">
        <v>114</v>
      </c>
      <c r="BE64"/>
      <c r="BF64" t="s">
        <v>27</v>
      </c>
      <c r="BG64" s="37" t="str">
        <f t="shared" si="0"/>
        <v>BEV軽自動車(バン)柳州五菱ASF2.0ZABWA20VP事業用</v>
      </c>
      <c r="BH64" s="51">
        <v>1187000</v>
      </c>
      <c r="BJ64" s="203" t="s">
        <v>509</v>
      </c>
      <c r="CA64" s="52"/>
      <c r="CB64" s="52"/>
      <c r="CC64" s="52"/>
      <c r="CD64" s="52"/>
      <c r="CE64" s="52"/>
      <c r="CF64" s="190"/>
      <c r="CI64" s="52"/>
      <c r="CJ64" s="52"/>
      <c r="CK64" s="52"/>
      <c r="CL64" s="52"/>
      <c r="CM64" s="52"/>
      <c r="CN64" s="190"/>
    </row>
    <row r="65" spans="1:92" ht="30" customHeight="1">
      <c r="A65" s="284" t="s">
        <v>478</v>
      </c>
      <c r="B65" s="285"/>
      <c r="C65" s="285"/>
      <c r="D65" s="285"/>
      <c r="E65" s="285"/>
      <c r="F65" s="285"/>
      <c r="G65" s="285"/>
      <c r="H65" s="285"/>
      <c r="I65" s="285"/>
      <c r="J65" s="285"/>
      <c r="K65" s="285"/>
      <c r="L65" s="285"/>
      <c r="M65" s="285"/>
      <c r="N65" s="285"/>
      <c r="O65" s="285"/>
      <c r="P65" s="285"/>
      <c r="Q65" s="285"/>
      <c r="R65" s="286"/>
      <c r="S65" s="250" t="str">
        <f>IF(D66="添付有り","変更登録車検証の情報","変更登録車検証の添付が無い場合はS67～S72までは入力不要")</f>
        <v>変更登録車検証の添付が無い場合はS67～S72までは入力不要</v>
      </c>
      <c r="T65" s="251"/>
      <c r="U65" s="251"/>
      <c r="V65" s="251"/>
      <c r="W65" s="251"/>
      <c r="X65" s="251"/>
      <c r="Y65" s="251"/>
      <c r="Z65" s="251"/>
      <c r="AA65" s="251"/>
      <c r="AB65" s="251"/>
      <c r="AC65" s="251"/>
      <c r="AD65" s="251"/>
      <c r="AE65" s="251"/>
      <c r="AF65" s="251"/>
      <c r="AG65" s="251"/>
      <c r="AH65" s="251"/>
      <c r="AI65" s="251"/>
      <c r="AJ65" s="252"/>
      <c r="AT65" s="44"/>
      <c r="AY65" t="s">
        <v>34</v>
      </c>
      <c r="AZ65" t="s">
        <v>518</v>
      </c>
      <c r="BA65" t="s">
        <v>92</v>
      </c>
      <c r="BB65" t="s">
        <v>240</v>
      </c>
      <c r="BC65"/>
      <c r="BD65" t="s">
        <v>104</v>
      </c>
      <c r="BE65"/>
      <c r="BF65" t="s">
        <v>27</v>
      </c>
      <c r="BG65" s="37" t="str">
        <f t="shared" si="0"/>
        <v>BEV軽自動車(トラック)CENNTROor不明ELEMO-Kfumei事業用</v>
      </c>
      <c r="BH65" s="51">
        <v>1063000</v>
      </c>
      <c r="BJ65" s="203" t="s">
        <v>510</v>
      </c>
      <c r="CA65" s="52"/>
      <c r="CB65" s="52"/>
      <c r="CC65" s="52"/>
      <c r="CD65" s="52"/>
      <c r="CE65" s="52"/>
      <c r="CF65" s="190"/>
      <c r="CI65" s="52"/>
      <c r="CJ65" s="52"/>
      <c r="CK65" s="52"/>
      <c r="CL65" s="52"/>
      <c r="CM65" s="52"/>
      <c r="CN65" s="190"/>
    </row>
    <row r="66" spans="1:92" ht="24.95" customHeight="1">
      <c r="A66" s="227" t="s">
        <v>467</v>
      </c>
      <c r="B66" s="228"/>
      <c r="C66" s="228"/>
      <c r="D66" s="259"/>
      <c r="E66" s="257"/>
      <c r="F66" s="257"/>
      <c r="G66" s="257"/>
      <c r="H66" s="257"/>
      <c r="I66" s="257"/>
      <c r="J66" s="257"/>
      <c r="K66" s="257"/>
      <c r="L66" s="257"/>
      <c r="M66" s="257"/>
      <c r="N66" s="257"/>
      <c r="O66" s="257"/>
      <c r="P66" s="257"/>
      <c r="Q66" s="257"/>
      <c r="R66" s="258"/>
      <c r="S66" s="318" t="s">
        <v>443</v>
      </c>
      <c r="T66" s="318"/>
      <c r="U66" s="318"/>
      <c r="V66" s="304"/>
      <c r="W66" s="304"/>
      <c r="X66" s="304"/>
      <c r="Y66" s="304"/>
      <c r="Z66" s="304"/>
      <c r="AA66" s="304"/>
      <c r="AB66" s="304"/>
      <c r="AC66" s="304"/>
      <c r="AD66" s="304"/>
      <c r="AE66" s="304"/>
      <c r="AF66" s="304"/>
      <c r="AG66" s="304"/>
      <c r="AH66" s="304"/>
      <c r="AI66" s="304"/>
      <c r="AJ66" s="304"/>
      <c r="AT66" s="44"/>
      <c r="AY66" t="s">
        <v>34</v>
      </c>
      <c r="AZ66" t="s">
        <v>516</v>
      </c>
      <c r="BA66" t="s">
        <v>92</v>
      </c>
      <c r="BB66" t="s">
        <v>241</v>
      </c>
      <c r="BC66"/>
      <c r="BD66" t="s">
        <v>104</v>
      </c>
      <c r="BE66"/>
      <c r="BF66" t="s">
        <v>27</v>
      </c>
      <c r="BG66" s="37" t="str">
        <f t="shared" si="0"/>
        <v>BEVトラック(小型)CENNTROor不明ELEMOfumei事業用</v>
      </c>
      <c r="BH66" s="51">
        <v>1301000</v>
      </c>
      <c r="BJ66" s="37" t="s">
        <v>280</v>
      </c>
      <c r="CA66" s="52"/>
      <c r="CB66" s="52"/>
      <c r="CC66" s="52"/>
      <c r="CD66" s="52"/>
      <c r="CE66" s="52"/>
      <c r="CF66" s="190"/>
      <c r="CI66" s="52"/>
      <c r="CJ66" s="52"/>
      <c r="CK66" s="52"/>
      <c r="CL66" s="52"/>
      <c r="CM66" s="52"/>
      <c r="CN66" s="190"/>
    </row>
    <row r="67" spans="1:92" ht="24.95" customHeight="1">
      <c r="A67" s="319" t="s">
        <v>445</v>
      </c>
      <c r="B67" s="320"/>
      <c r="C67" s="321"/>
      <c r="D67" s="259"/>
      <c r="E67" s="257"/>
      <c r="F67" s="257"/>
      <c r="G67" s="257"/>
      <c r="H67" s="257"/>
      <c r="I67" s="257"/>
      <c r="J67" s="257"/>
      <c r="K67" s="257"/>
      <c r="L67" s="257"/>
      <c r="M67" s="257"/>
      <c r="N67" s="257"/>
      <c r="O67" s="257"/>
      <c r="P67" s="257"/>
      <c r="Q67" s="257"/>
      <c r="R67" s="258"/>
      <c r="S67" s="318" t="s">
        <v>447</v>
      </c>
      <c r="T67" s="318"/>
      <c r="U67" s="318"/>
      <c r="V67" s="304"/>
      <c r="W67" s="304"/>
      <c r="X67" s="304"/>
      <c r="Y67" s="304"/>
      <c r="Z67" s="304"/>
      <c r="AA67" s="304"/>
      <c r="AB67" s="304"/>
      <c r="AC67" s="304"/>
      <c r="AD67" s="304"/>
      <c r="AE67" s="304"/>
      <c r="AF67" s="304"/>
      <c r="AG67" s="304"/>
      <c r="AH67" s="304"/>
      <c r="AI67" s="304"/>
      <c r="AJ67" s="304"/>
      <c r="AT67" s="44"/>
      <c r="AY67" t="s">
        <v>34</v>
      </c>
      <c r="AZ67" t="s">
        <v>516</v>
      </c>
      <c r="BA67" t="s">
        <v>92</v>
      </c>
      <c r="BB67" t="s">
        <v>242</v>
      </c>
      <c r="BC67"/>
      <c r="BD67" t="s">
        <v>104</v>
      </c>
      <c r="BE67"/>
      <c r="BF67" t="s">
        <v>27</v>
      </c>
      <c r="BG67" s="37" t="str">
        <f t="shared" si="0"/>
        <v>BEVトラック(小型)CENNTROor不明ELEMO-Lfumei事業用</v>
      </c>
      <c r="BH67" s="51">
        <v>1321000</v>
      </c>
      <c r="BJ67" s="37" t="s">
        <v>281</v>
      </c>
      <c r="CA67" s="52"/>
      <c r="CB67" s="52"/>
      <c r="CC67" s="52"/>
      <c r="CD67" s="52"/>
      <c r="CE67" s="52"/>
      <c r="CF67" s="190"/>
      <c r="CI67" s="52"/>
      <c r="CJ67" s="52"/>
      <c r="CK67" s="52"/>
      <c r="CL67" s="52"/>
      <c r="CM67" s="52"/>
      <c r="CN67" s="190"/>
    </row>
    <row r="68" spans="1:92" ht="24.95" customHeight="1">
      <c r="A68" s="319" t="s">
        <v>446</v>
      </c>
      <c r="B68" s="320"/>
      <c r="C68" s="321"/>
      <c r="D68" s="259"/>
      <c r="E68" s="257"/>
      <c r="F68" s="257"/>
      <c r="G68" s="257"/>
      <c r="H68" s="257"/>
      <c r="I68" s="257"/>
      <c r="J68" s="257"/>
      <c r="K68" s="257"/>
      <c r="L68" s="257"/>
      <c r="M68" s="257"/>
      <c r="N68" s="257"/>
      <c r="O68" s="257"/>
      <c r="P68" s="257"/>
      <c r="Q68" s="257"/>
      <c r="R68" s="258"/>
      <c r="S68" s="318" t="s">
        <v>448</v>
      </c>
      <c r="T68" s="318"/>
      <c r="U68" s="318"/>
      <c r="V68" s="304"/>
      <c r="W68" s="304"/>
      <c r="X68" s="304"/>
      <c r="Y68" s="304"/>
      <c r="Z68" s="304"/>
      <c r="AA68" s="304"/>
      <c r="AB68" s="304"/>
      <c r="AC68" s="304"/>
      <c r="AD68" s="304"/>
      <c r="AE68" s="304"/>
      <c r="AF68" s="304"/>
      <c r="AG68" s="304"/>
      <c r="AH68" s="304"/>
      <c r="AI68" s="304"/>
      <c r="AJ68" s="304"/>
      <c r="AT68" s="44"/>
      <c r="AY68" t="s">
        <v>34</v>
      </c>
      <c r="AZ68" t="s">
        <v>516</v>
      </c>
      <c r="BA68" t="s">
        <v>92</v>
      </c>
      <c r="BB68" t="s">
        <v>242</v>
      </c>
      <c r="BC68"/>
      <c r="BD68" t="s">
        <v>104</v>
      </c>
      <c r="BE68"/>
      <c r="BF68" t="s">
        <v>28</v>
      </c>
      <c r="BG68" s="37" t="str">
        <f t="shared" si="0"/>
        <v>BEVトラック(小型)CENNTROor不明ELEMO-Lfumei自家用</v>
      </c>
      <c r="BH68" s="51">
        <v>1209000</v>
      </c>
      <c r="BJ68" s="37" t="s">
        <v>282</v>
      </c>
      <c r="CA68" s="52"/>
      <c r="CB68" s="52"/>
      <c r="CC68" s="52"/>
      <c r="CD68" s="52"/>
      <c r="CE68" s="52"/>
      <c r="CF68" s="190"/>
      <c r="CI68" s="52"/>
      <c r="CJ68" s="52"/>
      <c r="CK68" s="52"/>
      <c r="CL68" s="52"/>
      <c r="CM68" s="52"/>
      <c r="CN68" s="190"/>
    </row>
    <row r="69" spans="1:92" ht="24.95" customHeight="1">
      <c r="A69" s="245" t="s">
        <v>31</v>
      </c>
      <c r="B69" s="245"/>
      <c r="C69" s="245"/>
      <c r="D69" s="259"/>
      <c r="E69" s="257"/>
      <c r="F69" s="257"/>
      <c r="G69" s="257"/>
      <c r="H69" s="257"/>
      <c r="I69" s="257"/>
      <c r="J69" s="257"/>
      <c r="K69" s="257"/>
      <c r="L69" s="257"/>
      <c r="M69" s="257"/>
      <c r="N69" s="257"/>
      <c r="O69" s="257"/>
      <c r="P69" s="257"/>
      <c r="Q69" s="257"/>
      <c r="R69" s="258"/>
      <c r="S69" s="318" t="s">
        <v>31</v>
      </c>
      <c r="T69" s="318"/>
      <c r="U69" s="318"/>
      <c r="V69" s="304"/>
      <c r="W69" s="304"/>
      <c r="X69" s="304"/>
      <c r="Y69" s="304"/>
      <c r="Z69" s="304"/>
      <c r="AA69" s="304"/>
      <c r="AB69" s="304"/>
      <c r="AC69" s="304"/>
      <c r="AD69" s="304"/>
      <c r="AE69" s="304"/>
      <c r="AF69" s="304"/>
      <c r="AG69" s="304"/>
      <c r="AH69" s="304"/>
      <c r="AI69" s="304"/>
      <c r="AJ69" s="304"/>
      <c r="AT69" s="44"/>
      <c r="AY69" t="s">
        <v>34</v>
      </c>
      <c r="AZ69" t="s">
        <v>516</v>
      </c>
      <c r="BA69" t="s">
        <v>93</v>
      </c>
      <c r="BB69" t="s">
        <v>243</v>
      </c>
      <c r="BC69"/>
      <c r="BD69" t="s">
        <v>104</v>
      </c>
      <c r="BE69"/>
      <c r="BF69" t="s">
        <v>27</v>
      </c>
      <c r="BG69" s="37" t="str">
        <f t="shared" si="0"/>
        <v>BEVトラック(小型)不明OHKUMA-LV270Lfumei事業用</v>
      </c>
      <c r="BH69" s="51">
        <v>1465000</v>
      </c>
      <c r="BJ69" s="37" t="s">
        <v>283</v>
      </c>
      <c r="CA69" s="52"/>
      <c r="CB69" s="52"/>
      <c r="CC69" s="52"/>
      <c r="CD69" s="52"/>
      <c r="CE69" s="52"/>
      <c r="CF69" s="190"/>
      <c r="CI69" s="52"/>
      <c r="CJ69" s="52"/>
      <c r="CK69" s="52"/>
      <c r="CL69" s="52"/>
      <c r="CM69" s="52"/>
      <c r="CN69" s="190"/>
    </row>
    <row r="70" spans="1:92" ht="24.95" customHeight="1">
      <c r="A70" s="305" t="s">
        <v>81</v>
      </c>
      <c r="B70" s="305"/>
      <c r="C70" s="305"/>
      <c r="D70" s="259"/>
      <c r="E70" s="257"/>
      <c r="F70" s="257"/>
      <c r="G70" s="257"/>
      <c r="H70" s="257"/>
      <c r="I70" s="257"/>
      <c r="J70" s="257"/>
      <c r="K70" s="257"/>
      <c r="L70" s="257"/>
      <c r="M70" s="257"/>
      <c r="N70" s="257"/>
      <c r="O70" s="257"/>
      <c r="P70" s="257"/>
      <c r="Q70" s="257"/>
      <c r="R70" s="258"/>
      <c r="S70" s="318" t="s">
        <v>81</v>
      </c>
      <c r="T70" s="318"/>
      <c r="U70" s="318"/>
      <c r="V70" s="304"/>
      <c r="W70" s="304"/>
      <c r="X70" s="304"/>
      <c r="Y70" s="304"/>
      <c r="Z70" s="304"/>
      <c r="AA70" s="304"/>
      <c r="AB70" s="304"/>
      <c r="AC70" s="304"/>
      <c r="AD70" s="304"/>
      <c r="AE70" s="304"/>
      <c r="AF70" s="304"/>
      <c r="AG70" s="304"/>
      <c r="AH70" s="304"/>
      <c r="AI70" s="304"/>
      <c r="AJ70" s="304"/>
      <c r="AT70" s="44"/>
      <c r="AY70" t="s">
        <v>34</v>
      </c>
      <c r="AZ70" t="s">
        <v>516</v>
      </c>
      <c r="BA70" t="s">
        <v>93</v>
      </c>
      <c r="BB70" t="s">
        <v>244</v>
      </c>
      <c r="BC70"/>
      <c r="BD70" t="s">
        <v>104</v>
      </c>
      <c r="BE70"/>
      <c r="BF70" t="s">
        <v>27</v>
      </c>
      <c r="BG70" s="37" t="str">
        <f t="shared" si="0"/>
        <v>BEVトラック(小型)不明OHKUMA-TX200Lfumei事業用</v>
      </c>
      <c r="BH70" s="51">
        <v>540000</v>
      </c>
      <c r="BJ70" s="37" t="s">
        <v>511</v>
      </c>
      <c r="CA70" s="52"/>
      <c r="CB70" s="52"/>
      <c r="CC70" s="52"/>
      <c r="CD70" s="52"/>
      <c r="CE70" s="52"/>
      <c r="CF70" s="190"/>
      <c r="CI70" s="52"/>
      <c r="CJ70" s="52"/>
      <c r="CK70" s="52"/>
      <c r="CL70" s="52"/>
      <c r="CM70" s="52"/>
      <c r="CN70" s="190"/>
    </row>
    <row r="71" spans="1:92" ht="24.95" customHeight="1">
      <c r="A71" s="245" t="s">
        <v>76</v>
      </c>
      <c r="B71" s="245"/>
      <c r="C71" s="245"/>
      <c r="D71" s="259"/>
      <c r="E71" s="257"/>
      <c r="F71" s="257"/>
      <c r="G71" s="257"/>
      <c r="H71" s="257"/>
      <c r="I71" s="257"/>
      <c r="J71" s="257"/>
      <c r="K71" s="257"/>
      <c r="L71" s="257"/>
      <c r="M71" s="257"/>
      <c r="N71" s="257"/>
      <c r="O71" s="257"/>
      <c r="P71" s="257"/>
      <c r="Q71" s="257"/>
      <c r="R71" s="258"/>
      <c r="S71" s="318" t="s">
        <v>431</v>
      </c>
      <c r="T71" s="318"/>
      <c r="U71" s="318"/>
      <c r="V71" s="304"/>
      <c r="W71" s="304"/>
      <c r="X71" s="304"/>
      <c r="Y71" s="304"/>
      <c r="Z71" s="304"/>
      <c r="AA71" s="304"/>
      <c r="AB71" s="304"/>
      <c r="AC71" s="304"/>
      <c r="AD71" s="304"/>
      <c r="AE71" s="304"/>
      <c r="AF71" s="304"/>
      <c r="AG71" s="304"/>
      <c r="AH71" s="304"/>
      <c r="AI71" s="304"/>
      <c r="AJ71" s="304"/>
      <c r="AT71" s="44"/>
      <c r="AY71" t="s">
        <v>34</v>
      </c>
      <c r="AZ71" t="s">
        <v>516</v>
      </c>
      <c r="BA71" t="s">
        <v>93</v>
      </c>
      <c r="BB71" t="s">
        <v>246</v>
      </c>
      <c r="BC71"/>
      <c r="BD71" t="s">
        <v>104</v>
      </c>
      <c r="BE71"/>
      <c r="BF71" t="s">
        <v>27</v>
      </c>
      <c r="BG71" s="37" t="str">
        <f t="shared" si="0"/>
        <v>BEVトラック(小型)不明E1fumei事業用</v>
      </c>
      <c r="BH71" s="51">
        <v>4002000</v>
      </c>
      <c r="BJ71" s="37" t="s">
        <v>512</v>
      </c>
      <c r="CA71" s="52"/>
      <c r="CB71" s="52"/>
      <c r="CC71" s="52"/>
      <c r="CD71" s="52"/>
      <c r="CE71" s="52"/>
      <c r="CF71" s="190"/>
      <c r="CI71" s="52"/>
      <c r="CJ71" s="52"/>
      <c r="CK71" s="52"/>
      <c r="CL71" s="52"/>
      <c r="CM71" s="52"/>
      <c r="CN71" s="190"/>
    </row>
    <row r="72" spans="1:92" ht="24.95" customHeight="1">
      <c r="A72" s="288" t="s">
        <v>77</v>
      </c>
      <c r="B72" s="288"/>
      <c r="C72" s="289"/>
      <c r="D72" s="259"/>
      <c r="E72" s="257"/>
      <c r="F72" s="257"/>
      <c r="G72" s="257"/>
      <c r="H72" s="257"/>
      <c r="I72" s="257"/>
      <c r="J72" s="257"/>
      <c r="K72" s="257"/>
      <c r="L72" s="257"/>
      <c r="M72" s="257"/>
      <c r="N72" s="257"/>
      <c r="O72" s="257"/>
      <c r="P72" s="257"/>
      <c r="Q72" s="257"/>
      <c r="R72" s="258"/>
      <c r="AT72" s="44"/>
      <c r="AY72" t="s">
        <v>34</v>
      </c>
      <c r="AZ72" t="s">
        <v>516</v>
      </c>
      <c r="BA72" t="s">
        <v>93</v>
      </c>
      <c r="BB72" t="s">
        <v>246</v>
      </c>
      <c r="BC72"/>
      <c r="BD72" t="s">
        <v>104</v>
      </c>
      <c r="BE72"/>
      <c r="BF72" t="s">
        <v>28</v>
      </c>
      <c r="BG72" s="37" t="str">
        <f t="shared" si="0"/>
        <v>BEVトラック(小型)不明E1fumei自家用</v>
      </c>
      <c r="BH72" s="51">
        <v>3890000</v>
      </c>
      <c r="BJ72" s="37" t="s">
        <v>106</v>
      </c>
      <c r="CA72" s="52"/>
      <c r="CB72" s="52"/>
      <c r="CC72" s="52"/>
      <c r="CD72" s="52"/>
      <c r="CE72" s="52"/>
      <c r="CF72" s="190"/>
      <c r="CI72" s="52"/>
      <c r="CJ72" s="52"/>
      <c r="CK72" s="52"/>
      <c r="CL72" s="52"/>
      <c r="CM72" s="52"/>
      <c r="CN72" s="190"/>
    </row>
    <row r="73" spans="1:92" ht="24.95" customHeight="1">
      <c r="A73" s="302" t="s">
        <v>438</v>
      </c>
      <c r="B73" s="302"/>
      <c r="C73" s="303"/>
      <c r="D73" s="259"/>
      <c r="E73" s="257"/>
      <c r="F73" s="257"/>
      <c r="G73" s="257"/>
      <c r="H73" s="257"/>
      <c r="I73" s="257"/>
      <c r="J73" s="257"/>
      <c r="K73" s="257"/>
      <c r="L73" s="257"/>
      <c r="M73" s="257"/>
      <c r="N73" s="257"/>
      <c r="O73" s="257"/>
      <c r="P73" s="257"/>
      <c r="Q73" s="257"/>
      <c r="R73" s="258"/>
      <c r="AT73" s="44"/>
      <c r="AY73" t="s">
        <v>34</v>
      </c>
      <c r="AZ73" t="s">
        <v>516</v>
      </c>
      <c r="BA73" t="s">
        <v>93</v>
      </c>
      <c r="BB73" t="s">
        <v>247</v>
      </c>
      <c r="BC73"/>
      <c r="BD73" t="s">
        <v>104</v>
      </c>
      <c r="BE73"/>
      <c r="BF73" t="s">
        <v>27</v>
      </c>
      <c r="BG73" s="37" t="str">
        <f t="shared" si="0"/>
        <v>BEVトラック(小型)不明E2fumei事業用</v>
      </c>
      <c r="BH73" s="51">
        <v>3952000</v>
      </c>
      <c r="BJ73" s="37" t="s">
        <v>107</v>
      </c>
      <c r="CA73" s="52"/>
      <c r="CB73" s="52"/>
      <c r="CC73" s="52"/>
      <c r="CD73" s="52"/>
      <c r="CE73" s="52"/>
      <c r="CF73" s="190"/>
      <c r="CI73" s="52"/>
      <c r="CJ73" s="52"/>
      <c r="CK73" s="52"/>
      <c r="CL73" s="52"/>
      <c r="CM73" s="52"/>
      <c r="CN73" s="190"/>
    </row>
    <row r="74" spans="1:92" ht="24.95" customHeight="1">
      <c r="A74" s="288" t="s">
        <v>431</v>
      </c>
      <c r="B74" s="288"/>
      <c r="C74" s="289"/>
      <c r="D74" s="249"/>
      <c r="E74" s="249"/>
      <c r="F74" s="249"/>
      <c r="G74" s="249"/>
      <c r="H74" s="249"/>
      <c r="I74" s="249"/>
      <c r="J74" s="249"/>
      <c r="K74" s="249"/>
      <c r="L74" s="249"/>
      <c r="M74" s="249"/>
      <c r="N74" s="249"/>
      <c r="O74" s="249"/>
      <c r="P74" s="249"/>
      <c r="Q74" s="249"/>
      <c r="R74" s="249"/>
      <c r="AT74" s="44"/>
      <c r="AY74" t="s">
        <v>34</v>
      </c>
      <c r="AZ74" t="s">
        <v>516</v>
      </c>
      <c r="BA74" t="s">
        <v>93</v>
      </c>
      <c r="BB74" t="s">
        <v>247</v>
      </c>
      <c r="BC74"/>
      <c r="BD74" t="s">
        <v>104</v>
      </c>
      <c r="BE74"/>
      <c r="BF74" t="s">
        <v>28</v>
      </c>
      <c r="BG74" s="37" t="str">
        <f t="shared" si="0"/>
        <v>BEVトラック(小型)不明E2fumei自家用</v>
      </c>
      <c r="BH74" s="51">
        <v>3840000</v>
      </c>
      <c r="BJ74" s="39" t="s">
        <v>108</v>
      </c>
      <c r="CA74" s="52"/>
      <c r="CB74" s="52"/>
      <c r="CC74" s="52"/>
      <c r="CD74" s="52"/>
      <c r="CE74" s="52"/>
      <c r="CF74" s="190"/>
      <c r="CI74" s="52"/>
      <c r="CJ74" s="52"/>
      <c r="CK74" s="52"/>
      <c r="CL74" s="52"/>
      <c r="CM74" s="52"/>
      <c r="CN74" s="190"/>
    </row>
    <row r="75" spans="1:92" ht="24.95" customHeight="1">
      <c r="A75" s="288" t="s">
        <v>299</v>
      </c>
      <c r="B75" s="288"/>
      <c r="C75" s="289"/>
      <c r="D75" s="259"/>
      <c r="E75" s="257"/>
      <c r="F75" s="257"/>
      <c r="G75" s="257"/>
      <c r="H75" s="257"/>
      <c r="I75" s="257"/>
      <c r="J75" s="257"/>
      <c r="K75" s="257"/>
      <c r="L75" s="257"/>
      <c r="M75" s="257"/>
      <c r="N75" s="257"/>
      <c r="O75" s="257"/>
      <c r="P75" s="257"/>
      <c r="Q75" s="257"/>
      <c r="R75" s="258"/>
      <c r="AT75" s="44"/>
      <c r="AY75" t="s">
        <v>36</v>
      </c>
      <c r="AZ75" t="s">
        <v>39</v>
      </c>
      <c r="BA75" t="s">
        <v>93</v>
      </c>
      <c r="BB75" t="s">
        <v>263</v>
      </c>
      <c r="BC75"/>
      <c r="BD75" t="s">
        <v>104</v>
      </c>
      <c r="BE75"/>
      <c r="BF75" t="s">
        <v>27</v>
      </c>
      <c r="BG75" s="37" t="str">
        <f t="shared" si="0"/>
        <v>FCVトラクタ不明SX4257MJ4XFCEV17fumei事業用</v>
      </c>
      <c r="BH75" s="51">
        <v>41286000</v>
      </c>
      <c r="BJ75" s="37" t="s">
        <v>109</v>
      </c>
      <c r="CA75" s="52"/>
      <c r="CB75" s="52"/>
      <c r="CC75" s="52"/>
      <c r="CD75" s="52"/>
      <c r="CE75" s="52"/>
      <c r="CF75" s="190"/>
      <c r="CI75" s="52"/>
      <c r="CJ75" s="52"/>
      <c r="CK75" s="52"/>
      <c r="CL75" s="52"/>
      <c r="CM75" s="52"/>
      <c r="CN75" s="190"/>
    </row>
    <row r="76" spans="1:92" ht="24.95" customHeight="1">
      <c r="A76" s="288" t="s">
        <v>78</v>
      </c>
      <c r="B76" s="288"/>
      <c r="C76" s="289"/>
      <c r="D76" s="259"/>
      <c r="E76" s="257"/>
      <c r="F76" s="257"/>
      <c r="G76" s="257"/>
      <c r="H76" s="257"/>
      <c r="I76" s="257"/>
      <c r="J76" s="257"/>
      <c r="K76" s="257"/>
      <c r="L76" s="257"/>
      <c r="M76" s="257"/>
      <c r="N76" s="257"/>
      <c r="O76" s="257"/>
      <c r="P76" s="257"/>
      <c r="Q76" s="257"/>
      <c r="R76" s="258"/>
      <c r="AT76" s="44"/>
      <c r="AY76" t="s">
        <v>36</v>
      </c>
      <c r="AZ76" t="s">
        <v>39</v>
      </c>
      <c r="BA76" t="s">
        <v>93</v>
      </c>
      <c r="BB76" t="s">
        <v>263</v>
      </c>
      <c r="BC76"/>
      <c r="BD76" t="s">
        <v>104</v>
      </c>
      <c r="BE76"/>
      <c r="BF76" t="s">
        <v>28</v>
      </c>
      <c r="BG76" s="37" t="str">
        <f t="shared" si="0"/>
        <v>FCVトラクタ不明SX4257MJ4XFCEV17fumei自家用</v>
      </c>
      <c r="BH76" s="51">
        <v>41174000</v>
      </c>
      <c r="BJ76" s="37" t="s">
        <v>110</v>
      </c>
      <c r="CA76" s="52"/>
      <c r="CB76" s="52"/>
      <c r="CC76" s="52"/>
      <c r="CD76" s="52"/>
      <c r="CE76" s="52"/>
      <c r="CF76" s="190"/>
      <c r="CI76" s="52"/>
      <c r="CJ76" s="52"/>
      <c r="CK76" s="52"/>
      <c r="CL76" s="52"/>
      <c r="CM76" s="52"/>
      <c r="CN76" s="190"/>
    </row>
    <row r="77" spans="1:92" ht="24.95" customHeight="1">
      <c r="A77" s="293" t="s">
        <v>79</v>
      </c>
      <c r="B77" s="288"/>
      <c r="C77" s="289"/>
      <c r="D77" s="259"/>
      <c r="E77" s="257"/>
      <c r="F77" s="257"/>
      <c r="G77" s="257"/>
      <c r="H77" s="257"/>
      <c r="I77" s="257"/>
      <c r="J77" s="257"/>
      <c r="K77" s="257"/>
      <c r="L77" s="257"/>
      <c r="M77" s="257"/>
      <c r="N77" s="257"/>
      <c r="O77" s="257"/>
      <c r="P77" s="257"/>
      <c r="Q77" s="257"/>
      <c r="R77" s="258"/>
      <c r="AK77" s="48"/>
      <c r="AT77" s="44"/>
      <c r="AY77" t="s">
        <v>34</v>
      </c>
      <c r="AZ77" t="s">
        <v>516</v>
      </c>
      <c r="BA77" t="s">
        <v>232</v>
      </c>
      <c r="BB77" t="s">
        <v>245</v>
      </c>
      <c r="BC77"/>
      <c r="BD77" t="s">
        <v>104</v>
      </c>
      <c r="BE77"/>
      <c r="BF77" t="s">
        <v>27</v>
      </c>
      <c r="BG77" s="37" t="str">
        <f t="shared" si="0"/>
        <v>BEVトラック(小型)SHINERAYor不明TVC-700fumei事業用</v>
      </c>
      <c r="BH77" s="51">
        <v>1627000</v>
      </c>
      <c r="BJ77" s="37" t="s">
        <v>111</v>
      </c>
      <c r="CA77" s="52"/>
      <c r="CB77" s="52"/>
      <c r="CC77" s="52"/>
      <c r="CD77" s="52"/>
      <c r="CE77" s="52"/>
      <c r="CF77" s="190"/>
      <c r="CI77" s="52"/>
      <c r="CJ77" s="52"/>
      <c r="CK77" s="52"/>
      <c r="CL77" s="52"/>
      <c r="CM77" s="52"/>
      <c r="CN77" s="190"/>
    </row>
    <row r="78" spans="1:92" ht="24.95" customHeight="1">
      <c r="A78" s="288" t="s">
        <v>80</v>
      </c>
      <c r="B78" s="288"/>
      <c r="C78" s="289"/>
      <c r="D78" s="249"/>
      <c r="E78" s="249"/>
      <c r="F78" s="249"/>
      <c r="G78" s="249"/>
      <c r="H78" s="249"/>
      <c r="I78" s="259"/>
      <c r="J78" s="240" t="s">
        <v>436</v>
      </c>
      <c r="K78" s="239"/>
      <c r="L78" s="258"/>
      <c r="M78" s="249"/>
      <c r="N78" s="249"/>
      <c r="O78" s="249"/>
      <c r="P78" s="249"/>
      <c r="Q78" s="249"/>
      <c r="R78" s="249"/>
      <c r="AT78" s="44"/>
      <c r="AY78" t="s">
        <v>34</v>
      </c>
      <c r="AZ78" t="s">
        <v>516</v>
      </c>
      <c r="BA78" t="s">
        <v>233</v>
      </c>
      <c r="BB78" t="s">
        <v>248</v>
      </c>
      <c r="BC78"/>
      <c r="BD78" t="s">
        <v>104</v>
      </c>
      <c r="BE78"/>
      <c r="BF78" t="s">
        <v>27</v>
      </c>
      <c r="BG78" s="37" t="str">
        <f t="shared" si="0"/>
        <v>BEVトラック(小型)フォトンorFOTONor不明ZM6fumei事業用</v>
      </c>
      <c r="BH78" s="51">
        <v>5535000</v>
      </c>
      <c r="BJ78" s="37" t="s">
        <v>115</v>
      </c>
      <c r="CA78" s="52"/>
      <c r="CB78" s="52"/>
      <c r="CC78" s="52"/>
      <c r="CD78" s="52"/>
      <c r="CE78" s="52"/>
      <c r="CF78" s="190"/>
      <c r="CI78" s="52"/>
      <c r="CJ78" s="52"/>
      <c r="CK78" s="52"/>
      <c r="CL78" s="52"/>
      <c r="CM78" s="52"/>
      <c r="CN78" s="190"/>
    </row>
    <row r="79" spans="1:92" ht="24.95" customHeight="1">
      <c r="A79" s="294" t="s">
        <v>274</v>
      </c>
      <c r="B79" s="294"/>
      <c r="C79" s="295"/>
      <c r="D79" s="310"/>
      <c r="E79" s="311"/>
      <c r="F79" s="311"/>
      <c r="G79" s="311"/>
      <c r="H79" s="311"/>
      <c r="I79" s="311"/>
      <c r="J79" s="311"/>
      <c r="K79" s="311"/>
      <c r="L79" s="311"/>
      <c r="M79" s="311"/>
      <c r="N79" s="311"/>
      <c r="O79" s="311"/>
      <c r="P79" s="311"/>
      <c r="Q79" s="311"/>
      <c r="R79" s="312"/>
      <c r="AT79" s="44"/>
      <c r="AY79" t="s">
        <v>34</v>
      </c>
      <c r="AZ79" t="s">
        <v>516</v>
      </c>
      <c r="BA79" t="s">
        <v>233</v>
      </c>
      <c r="BB79" t="s">
        <v>248</v>
      </c>
      <c r="BC79"/>
      <c r="BD79" t="s">
        <v>104</v>
      </c>
      <c r="BE79"/>
      <c r="BF79" t="s">
        <v>28</v>
      </c>
      <c r="BG79" s="37" t="str">
        <f t="shared" si="0"/>
        <v>BEVトラック(小型)フォトンorFOTONor不明ZM6fumei自家用</v>
      </c>
      <c r="BH79" s="51">
        <v>5423000</v>
      </c>
      <c r="BJ79" s="37" t="s">
        <v>116</v>
      </c>
      <c r="CA79" s="52"/>
      <c r="CB79" s="52"/>
      <c r="CC79" s="52"/>
      <c r="CD79" s="52"/>
      <c r="CE79" s="52"/>
      <c r="CF79" s="190"/>
      <c r="CI79" s="52"/>
      <c r="CJ79" s="52"/>
      <c r="CK79" s="52"/>
      <c r="CL79" s="52"/>
      <c r="CM79" s="52"/>
      <c r="CN79" s="190"/>
    </row>
    <row r="80" spans="1:92" ht="24.95" customHeight="1">
      <c r="A80" s="245" t="s">
        <v>48</v>
      </c>
      <c r="B80" s="245"/>
      <c r="C80" s="245"/>
      <c r="D80" s="249"/>
      <c r="E80" s="249"/>
      <c r="F80" s="249"/>
      <c r="G80" s="249"/>
      <c r="H80" s="249"/>
      <c r="I80" s="249"/>
      <c r="J80" s="249"/>
      <c r="K80" s="249"/>
      <c r="L80" s="249"/>
      <c r="M80" s="249"/>
      <c r="N80" s="249"/>
      <c r="O80" s="249"/>
      <c r="P80" s="249"/>
      <c r="Q80" s="249"/>
      <c r="R80" s="249"/>
      <c r="AT80" s="44"/>
      <c r="AY80" t="s">
        <v>34</v>
      </c>
      <c r="AZ80" t="s">
        <v>516</v>
      </c>
      <c r="BA80" t="s">
        <v>188</v>
      </c>
      <c r="BB80" t="s">
        <v>249</v>
      </c>
      <c r="BC80"/>
      <c r="BD80" t="s">
        <v>104</v>
      </c>
      <c r="BE80"/>
      <c r="BF80" t="s">
        <v>27</v>
      </c>
      <c r="BG80" s="37" t="str">
        <f t="shared" si="0"/>
        <v>BEVトラック(小型)フォトンor不明eAUMARKfumei事業用</v>
      </c>
      <c r="BH80" s="51">
        <v>6235000</v>
      </c>
      <c r="BJ80" s="37" t="s">
        <v>117</v>
      </c>
      <c r="CA80" s="52"/>
      <c r="CB80" s="52"/>
      <c r="CC80" s="52"/>
      <c r="CD80" s="52"/>
      <c r="CE80" s="52"/>
      <c r="CF80" s="190"/>
      <c r="CI80" s="52"/>
      <c r="CJ80" s="52"/>
      <c r="CK80" s="52"/>
      <c r="CL80" s="52"/>
      <c r="CM80" s="52"/>
      <c r="CN80" s="190"/>
    </row>
    <row r="81" spans="1:92" ht="24.95" customHeight="1">
      <c r="A81" s="245" t="s">
        <v>444</v>
      </c>
      <c r="B81" s="245"/>
      <c r="C81" s="245"/>
      <c r="D81" s="307"/>
      <c r="E81" s="249"/>
      <c r="F81" s="249"/>
      <c r="G81" s="249"/>
      <c r="H81" s="249"/>
      <c r="I81" s="249"/>
      <c r="J81" s="249"/>
      <c r="K81" s="249"/>
      <c r="L81" s="249"/>
      <c r="M81" s="249"/>
      <c r="N81" s="249"/>
      <c r="O81" s="249"/>
      <c r="P81" s="249"/>
      <c r="Q81" s="249"/>
      <c r="R81" s="249"/>
      <c r="AT81" s="44"/>
      <c r="AY81" t="s">
        <v>34</v>
      </c>
      <c r="AZ81" t="s">
        <v>516</v>
      </c>
      <c r="BA81" t="s">
        <v>188</v>
      </c>
      <c r="BB81" t="s">
        <v>249</v>
      </c>
      <c r="BC81"/>
      <c r="BD81" t="s">
        <v>104</v>
      </c>
      <c r="BE81"/>
      <c r="BF81" t="s">
        <v>28</v>
      </c>
      <c r="BG81" s="37" t="str">
        <f t="shared" si="0"/>
        <v>BEVトラック(小型)フォトンor不明eAUMARKfumei自家用</v>
      </c>
      <c r="BH81" s="51">
        <v>6123000</v>
      </c>
      <c r="BJ81" s="37" t="s">
        <v>286</v>
      </c>
      <c r="CA81" s="52"/>
      <c r="CB81" s="52"/>
      <c r="CC81" s="52"/>
      <c r="CD81" s="52"/>
      <c r="CE81" s="52"/>
      <c r="CF81" s="190"/>
      <c r="CI81" s="52"/>
      <c r="CJ81" s="52"/>
      <c r="CK81" s="52"/>
      <c r="CL81" s="52"/>
      <c r="CM81" s="52"/>
      <c r="CN81" s="190"/>
    </row>
    <row r="82" spans="1:92" ht="24.95" customHeight="1">
      <c r="A82" s="245" t="s">
        <v>134</v>
      </c>
      <c r="B82" s="245"/>
      <c r="C82" s="245"/>
      <c r="D82" s="263"/>
      <c r="E82" s="264"/>
      <c r="F82" s="264"/>
      <c r="G82" s="264"/>
      <c r="H82" s="264"/>
      <c r="I82" s="264"/>
      <c r="J82" s="264"/>
      <c r="K82" s="264"/>
      <c r="L82" s="264"/>
      <c r="M82" s="264"/>
      <c r="N82" s="264"/>
      <c r="O82" s="264"/>
      <c r="P82" s="264"/>
      <c r="Q82" s="264"/>
      <c r="R82" s="19" t="s">
        <v>437</v>
      </c>
      <c r="AT82" s="44"/>
      <c r="AY82" t="s">
        <v>34</v>
      </c>
      <c r="AZ82" t="s">
        <v>517</v>
      </c>
      <c r="BA82" t="s">
        <v>94</v>
      </c>
      <c r="BB82" t="s">
        <v>250</v>
      </c>
      <c r="BC82" t="s">
        <v>105</v>
      </c>
      <c r="BD82" t="s">
        <v>501</v>
      </c>
      <c r="BE82"/>
      <c r="BF82" t="s">
        <v>27</v>
      </c>
      <c r="BG82" s="37" t="str">
        <f t="shared" si="0"/>
        <v>BEV軽自動車(バン)三菱MINICAB-MiEV 2シーターZABU68V HLDDD事業用</v>
      </c>
      <c r="BH82" s="51">
        <v>1133000</v>
      </c>
      <c r="BJ82" s="37" t="s">
        <v>287</v>
      </c>
      <c r="CA82" s="52"/>
      <c r="CB82" s="52"/>
      <c r="CC82" s="52"/>
      <c r="CD82" s="52"/>
      <c r="CE82" s="52"/>
      <c r="CF82" s="190"/>
      <c r="CI82" s="52"/>
      <c r="CJ82" s="52"/>
      <c r="CK82" s="52"/>
      <c r="CL82" s="52"/>
      <c r="CM82" s="52"/>
      <c r="CN82" s="190"/>
    </row>
    <row r="83" spans="1:92" ht="24.95" customHeight="1">
      <c r="A83" s="245" t="s">
        <v>432</v>
      </c>
      <c r="B83" s="245"/>
      <c r="C83" s="245"/>
      <c r="D83" s="263"/>
      <c r="E83" s="264"/>
      <c r="F83" s="264"/>
      <c r="G83" s="264"/>
      <c r="H83" s="264"/>
      <c r="I83" s="264"/>
      <c r="J83" s="264"/>
      <c r="K83" s="264"/>
      <c r="L83" s="264"/>
      <c r="M83" s="264"/>
      <c r="N83" s="264"/>
      <c r="O83" s="264"/>
      <c r="P83" s="264"/>
      <c r="Q83" s="264"/>
      <c r="R83" s="55" t="s">
        <v>437</v>
      </c>
      <c r="T83" s="232" t="s">
        <v>538</v>
      </c>
      <c r="U83" s="233"/>
      <c r="V83" s="233"/>
      <c r="W83" s="234"/>
      <c r="AT83" s="44"/>
      <c r="AY83" t="s">
        <v>34</v>
      </c>
      <c r="AZ83" t="s">
        <v>517</v>
      </c>
      <c r="BA83" t="s">
        <v>94</v>
      </c>
      <c r="BB83" t="s">
        <v>251</v>
      </c>
      <c r="BC83" t="s">
        <v>105</v>
      </c>
      <c r="BD83" t="s">
        <v>502</v>
      </c>
      <c r="BE83"/>
      <c r="BF83" t="s">
        <v>27</v>
      </c>
      <c r="BG83" s="37" t="str">
        <f t="shared" si="0"/>
        <v>BEV軽自動車(バン)三菱MINICAB-MiEV 4シーターZABU68V HLDDA事業用</v>
      </c>
      <c r="BH83" s="51">
        <v>1146000</v>
      </c>
      <c r="BJ83" s="37" t="s">
        <v>288</v>
      </c>
      <c r="CA83" s="52"/>
      <c r="CB83" s="52"/>
      <c r="CC83" s="52"/>
      <c r="CD83" s="52"/>
      <c r="CE83" s="52"/>
      <c r="CF83" s="190"/>
      <c r="CI83" s="52"/>
      <c r="CJ83" s="52"/>
      <c r="CK83" s="52"/>
      <c r="CL83" s="52"/>
      <c r="CM83" s="52"/>
      <c r="CN83" s="190"/>
    </row>
    <row r="84" spans="1:92" ht="24.95" customHeight="1">
      <c r="A84" s="283" t="s">
        <v>433</v>
      </c>
      <c r="B84" s="283"/>
      <c r="C84" s="283"/>
      <c r="D84" s="308">
        <f>D82-D83</f>
        <v>0</v>
      </c>
      <c r="E84" s="309"/>
      <c r="F84" s="309"/>
      <c r="G84" s="309"/>
      <c r="H84" s="309"/>
      <c r="I84" s="309"/>
      <c r="J84" s="309"/>
      <c r="K84" s="309"/>
      <c r="L84" s="309"/>
      <c r="M84" s="309"/>
      <c r="N84" s="309"/>
      <c r="O84" s="309"/>
      <c r="P84" s="309"/>
      <c r="Q84" s="309"/>
      <c r="R84" s="181" t="s">
        <v>437</v>
      </c>
      <c r="T84" s="221"/>
      <c r="U84" s="221" t="s">
        <v>541</v>
      </c>
      <c r="V84" s="239" t="s">
        <v>538</v>
      </c>
      <c r="W84" s="240"/>
      <c r="AT84" s="44"/>
      <c r="AY84" t="s">
        <v>34</v>
      </c>
      <c r="AZ84" t="s">
        <v>517</v>
      </c>
      <c r="BA84" t="s">
        <v>94</v>
      </c>
      <c r="BB84" t="s">
        <v>98</v>
      </c>
      <c r="BC84" t="s">
        <v>105</v>
      </c>
      <c r="BD84" t="s">
        <v>503</v>
      </c>
      <c r="BE84"/>
      <c r="BF84" t="s">
        <v>27</v>
      </c>
      <c r="BG84" s="37" t="str">
        <f t="shared" si="0"/>
        <v>BEV軽自動車(バン)三菱MINICAB EV 2シーターZABU69V HLDDG事業用</v>
      </c>
      <c r="BH84" s="51">
        <v>1033000</v>
      </c>
      <c r="BJ84" s="37" t="s">
        <v>289</v>
      </c>
      <c r="CA84" s="52"/>
      <c r="CB84" s="52"/>
      <c r="CC84" s="52"/>
      <c r="CD84" s="52"/>
      <c r="CE84" s="52"/>
      <c r="CF84" s="190"/>
      <c r="CI84" s="52"/>
      <c r="CJ84" s="52"/>
      <c r="CK84" s="52"/>
      <c r="CL84" s="52"/>
      <c r="CM84" s="52"/>
      <c r="CN84" s="190"/>
    </row>
    <row r="85" spans="1:92" ht="24.95" customHeight="1">
      <c r="A85" s="283" t="s">
        <v>225</v>
      </c>
      <c r="B85" s="283"/>
      <c r="C85" s="283"/>
      <c r="D85" s="278" t="e">
        <f>VLOOKUP(D71&amp;D72&amp;D76&amp;D77&amp;D78&amp;L78&amp;D79&amp;D73,BG53:BH148,2,0)</f>
        <v>#N/A</v>
      </c>
      <c r="E85" s="279"/>
      <c r="F85" s="279"/>
      <c r="G85" s="279"/>
      <c r="H85" s="279"/>
      <c r="I85" s="279"/>
      <c r="J85" s="279"/>
      <c r="K85" s="279"/>
      <c r="L85" s="279"/>
      <c r="M85" s="279"/>
      <c r="N85" s="279"/>
      <c r="O85" s="279"/>
      <c r="P85" s="279"/>
      <c r="Q85" s="279"/>
      <c r="R85" s="181" t="s">
        <v>437</v>
      </c>
      <c r="T85" s="237" t="s">
        <v>539</v>
      </c>
      <c r="U85" s="221" t="s">
        <v>543</v>
      </c>
      <c r="V85" s="235" t="s">
        <v>544</v>
      </c>
      <c r="W85" s="236"/>
      <c r="AT85" s="44"/>
      <c r="AY85" t="s">
        <v>34</v>
      </c>
      <c r="AZ85" t="s">
        <v>517</v>
      </c>
      <c r="BA85" t="s">
        <v>94</v>
      </c>
      <c r="BB85" t="s">
        <v>99</v>
      </c>
      <c r="BC85" t="s">
        <v>105</v>
      </c>
      <c r="BD85" t="s">
        <v>504</v>
      </c>
      <c r="BE85"/>
      <c r="BF85" t="s">
        <v>27</v>
      </c>
      <c r="BG85" s="37" t="str">
        <f t="shared" si="0"/>
        <v>BEV軽自動車(バン)三菱MINICAB EV 4シーターZABU69V HLDDF事業用</v>
      </c>
      <c r="BH85" s="51">
        <v>1067000</v>
      </c>
      <c r="CA85" s="52"/>
      <c r="CB85" s="52"/>
      <c r="CC85" s="52"/>
      <c r="CD85" s="52"/>
      <c r="CE85" s="52"/>
      <c r="CF85" s="190"/>
      <c r="CI85" s="52"/>
      <c r="CJ85" s="52"/>
      <c r="CK85" s="52"/>
      <c r="CL85" s="52"/>
      <c r="CM85" s="52"/>
      <c r="CN85" s="190"/>
    </row>
    <row r="86" spans="1:92" ht="24.95" customHeight="1">
      <c r="A86" s="283" t="s">
        <v>434</v>
      </c>
      <c r="B86" s="283"/>
      <c r="C86" s="283"/>
      <c r="D86" s="308" t="e">
        <f>MIN(D84,D85)</f>
        <v>#N/A</v>
      </c>
      <c r="E86" s="309"/>
      <c r="F86" s="309"/>
      <c r="G86" s="309"/>
      <c r="H86" s="309"/>
      <c r="I86" s="309"/>
      <c r="J86" s="309"/>
      <c r="K86" s="309"/>
      <c r="L86" s="309"/>
      <c r="M86" s="309"/>
      <c r="N86" s="309"/>
      <c r="O86" s="309"/>
      <c r="P86" s="309"/>
      <c r="Q86" s="309"/>
      <c r="R86" s="181" t="s">
        <v>437</v>
      </c>
      <c r="T86" s="238"/>
      <c r="U86" s="221" t="s">
        <v>542</v>
      </c>
      <c r="V86" s="235" t="s">
        <v>545</v>
      </c>
      <c r="W86" s="236"/>
      <c r="AT86" s="44"/>
      <c r="AY86" t="s">
        <v>34</v>
      </c>
      <c r="AZ86" t="s">
        <v>517</v>
      </c>
      <c r="BA86" t="s">
        <v>94</v>
      </c>
      <c r="BB86" t="s">
        <v>98</v>
      </c>
      <c r="BC86" t="s">
        <v>105</v>
      </c>
      <c r="BD86" t="s">
        <v>505</v>
      </c>
      <c r="BE86"/>
      <c r="BF86" t="s">
        <v>27</v>
      </c>
      <c r="BG86" s="37" t="str">
        <f t="shared" si="0"/>
        <v>BEV軽自動車(バン)三菱MINICAB EV 2シーターZABU69V HLDDI事業用</v>
      </c>
      <c r="BH86" s="51">
        <v>1202000</v>
      </c>
      <c r="CA86" s="52"/>
      <c r="CB86" s="52"/>
      <c r="CC86" s="52"/>
      <c r="CD86" s="52"/>
      <c r="CE86" s="52"/>
      <c r="CF86" s="190"/>
      <c r="CI86" s="52"/>
      <c r="CJ86" s="52"/>
      <c r="CK86" s="52"/>
      <c r="CL86" s="52"/>
      <c r="CM86" s="52"/>
      <c r="CN86" s="190"/>
    </row>
    <row r="87" spans="1:92" ht="30" customHeight="1">
      <c r="A87" s="283" t="s">
        <v>435</v>
      </c>
      <c r="B87" s="283"/>
      <c r="C87" s="283"/>
      <c r="D87" s="308" t="e">
        <f>ROUNDDOWN(D86,3)</f>
        <v>#N/A</v>
      </c>
      <c r="E87" s="309"/>
      <c r="F87" s="309"/>
      <c r="G87" s="309"/>
      <c r="H87" s="309"/>
      <c r="I87" s="309"/>
      <c r="J87" s="309"/>
      <c r="K87" s="309"/>
      <c r="L87" s="309"/>
      <c r="M87" s="309"/>
      <c r="N87" s="309"/>
      <c r="O87" s="309"/>
      <c r="P87" s="309"/>
      <c r="Q87" s="309"/>
      <c r="R87" s="181" t="s">
        <v>437</v>
      </c>
      <c r="T87" s="237" t="s">
        <v>540</v>
      </c>
      <c r="U87" s="237" t="s">
        <v>547</v>
      </c>
      <c r="V87" s="241" t="s">
        <v>549</v>
      </c>
      <c r="W87" s="242"/>
      <c r="AT87" s="44"/>
      <c r="AY87" t="s">
        <v>34</v>
      </c>
      <c r="AZ87" t="s">
        <v>517</v>
      </c>
      <c r="BA87" t="s">
        <v>94</v>
      </c>
      <c r="BB87" t="s">
        <v>99</v>
      </c>
      <c r="BC87" t="s">
        <v>105</v>
      </c>
      <c r="BD87" t="s">
        <v>506</v>
      </c>
      <c r="BE87"/>
      <c r="BF87" t="s">
        <v>27</v>
      </c>
      <c r="BG87" s="37" t="str">
        <f t="shared" si="0"/>
        <v>BEV軽自動車(バン)三菱MINICAB EV 4シーターZABU69V HLDDH事業用</v>
      </c>
      <c r="BH87" s="51">
        <v>1235000</v>
      </c>
      <c r="CA87" s="52"/>
      <c r="CB87" s="52"/>
      <c r="CC87" s="52"/>
      <c r="CD87" s="52"/>
      <c r="CE87" s="52"/>
      <c r="CF87" s="190"/>
      <c r="CI87" s="52"/>
      <c r="CJ87" s="52"/>
      <c r="CK87" s="52"/>
      <c r="CL87" s="52"/>
      <c r="CM87" s="52"/>
      <c r="CN87" s="190"/>
    </row>
    <row r="88" spans="1:92" ht="30" customHeight="1">
      <c r="A88" s="227" t="s">
        <v>536</v>
      </c>
      <c r="B88" s="228"/>
      <c r="C88" s="229"/>
      <c r="D88" s="230"/>
      <c r="E88" s="231"/>
      <c r="F88" s="231"/>
      <c r="G88" s="231"/>
      <c r="H88" s="231"/>
      <c r="I88" s="231"/>
      <c r="J88" s="231"/>
      <c r="K88" s="231"/>
      <c r="L88" s="231"/>
      <c r="M88" s="231"/>
      <c r="N88" s="231"/>
      <c r="O88" s="231"/>
      <c r="P88" s="231"/>
      <c r="Q88" s="231"/>
      <c r="R88" s="204" t="s">
        <v>537</v>
      </c>
      <c r="T88" s="238"/>
      <c r="U88" s="238"/>
      <c r="V88" s="243" t="s">
        <v>546</v>
      </c>
      <c r="W88" s="244"/>
      <c r="AT88" s="44"/>
      <c r="AY88" t="s">
        <v>34</v>
      </c>
      <c r="AZ88" t="s">
        <v>517</v>
      </c>
      <c r="BA88" t="s">
        <v>94</v>
      </c>
      <c r="BB88" t="s">
        <v>254</v>
      </c>
      <c r="BC88" t="s">
        <v>186</v>
      </c>
      <c r="BD88" t="s">
        <v>277</v>
      </c>
      <c r="BE88"/>
      <c r="BF88" t="s">
        <v>27</v>
      </c>
      <c r="BG88" s="37" t="str">
        <f t="shared" si="0"/>
        <v>BEV軽自動車(バン)三菱23MY eKクロス EV（Gビジネスパッケージグレード）ZAAB5AWLDCB事業用</v>
      </c>
      <c r="BH88" s="51">
        <v>1166000</v>
      </c>
      <c r="CA88" s="52"/>
      <c r="CB88" s="52"/>
      <c r="CC88" s="52"/>
      <c r="CD88" s="52"/>
      <c r="CE88" s="52"/>
      <c r="CF88" s="190"/>
      <c r="CI88" s="52"/>
      <c r="CJ88" s="52"/>
      <c r="CK88" s="52"/>
      <c r="CL88" s="52"/>
      <c r="CM88" s="52"/>
      <c r="CN88" s="190"/>
    </row>
    <row r="89" spans="1:92" ht="30" customHeight="1">
      <c r="AT89" s="44"/>
      <c r="AY89" t="s">
        <v>34</v>
      </c>
      <c r="AZ89" t="s">
        <v>517</v>
      </c>
      <c r="BA89" t="s">
        <v>94</v>
      </c>
      <c r="BB89" t="s">
        <v>252</v>
      </c>
      <c r="BC89" t="s">
        <v>186</v>
      </c>
      <c r="BD89" t="s">
        <v>277</v>
      </c>
      <c r="BE89"/>
      <c r="BF89" t="s">
        <v>27</v>
      </c>
      <c r="BG89" s="37" t="str">
        <f t="shared" si="0"/>
        <v>BEV軽自動車(バン)三菱23MY eKクロス EV（Gグレード）ZAAB5AWLDCB事業用</v>
      </c>
      <c r="BH89" s="51">
        <v>1166000</v>
      </c>
      <c r="CA89" s="52"/>
      <c r="CB89" s="52"/>
      <c r="CC89" s="52"/>
      <c r="CD89" s="52"/>
      <c r="CE89" s="52"/>
      <c r="CF89" s="190"/>
      <c r="CI89" s="52"/>
      <c r="CJ89" s="52"/>
      <c r="CK89" s="52"/>
      <c r="CL89" s="52"/>
      <c r="CM89" s="52"/>
      <c r="CN89" s="190"/>
    </row>
    <row r="90" spans="1:92" ht="30" customHeight="1">
      <c r="A90" s="306" t="s">
        <v>477</v>
      </c>
      <c r="B90" s="306"/>
      <c r="C90" s="306"/>
      <c r="D90" s="306"/>
      <c r="E90" s="306"/>
      <c r="F90" s="306"/>
      <c r="G90" s="306"/>
      <c r="H90" s="306"/>
      <c r="I90" s="306"/>
      <c r="J90" s="306"/>
      <c r="K90" s="306"/>
      <c r="L90" s="306"/>
      <c r="M90" s="306"/>
      <c r="N90" s="306"/>
      <c r="O90" s="306"/>
      <c r="P90" s="306"/>
      <c r="Q90" s="306"/>
      <c r="R90" s="306"/>
      <c r="AT90" s="44"/>
      <c r="AY90" t="s">
        <v>34</v>
      </c>
      <c r="AZ90" t="s">
        <v>517</v>
      </c>
      <c r="BA90" t="s">
        <v>94</v>
      </c>
      <c r="BB90" t="s">
        <v>253</v>
      </c>
      <c r="BC90" t="s">
        <v>186</v>
      </c>
      <c r="BD90" t="s">
        <v>278</v>
      </c>
      <c r="BE90"/>
      <c r="BF90" t="s">
        <v>27</v>
      </c>
      <c r="BG90" s="37" t="str">
        <f t="shared" si="0"/>
        <v>BEV軽自動車(バン)三菱23MY eKクロス EV（Pグレード）ZAAB5AWLDEB事業用</v>
      </c>
      <c r="BH90" s="51">
        <v>1166000</v>
      </c>
      <c r="CA90" s="52"/>
      <c r="CB90" s="52"/>
      <c r="CC90" s="52"/>
      <c r="CD90" s="52"/>
      <c r="CE90" s="52"/>
      <c r="CF90" s="190"/>
      <c r="CI90" s="52"/>
      <c r="CJ90" s="52"/>
      <c r="CK90" s="52"/>
      <c r="CL90" s="52"/>
      <c r="CM90" s="52"/>
      <c r="CN90" s="190"/>
    </row>
    <row r="91" spans="1:92" ht="24.95" customHeight="1">
      <c r="A91" s="283" t="s">
        <v>439</v>
      </c>
      <c r="B91" s="283"/>
      <c r="C91" s="283"/>
      <c r="D91" s="308" t="e">
        <f>D87</f>
        <v>#N/A</v>
      </c>
      <c r="E91" s="309"/>
      <c r="F91" s="309"/>
      <c r="G91" s="309"/>
      <c r="H91" s="309"/>
      <c r="I91" s="309"/>
      <c r="J91" s="309"/>
      <c r="K91" s="309"/>
      <c r="L91" s="309"/>
      <c r="M91" s="309"/>
      <c r="N91" s="309"/>
      <c r="O91" s="309"/>
      <c r="P91" s="309"/>
      <c r="Q91" s="309"/>
      <c r="R91" s="181" t="s">
        <v>437</v>
      </c>
      <c r="AT91" s="44"/>
      <c r="AY91" t="s">
        <v>34</v>
      </c>
      <c r="AZ91" t="s">
        <v>517</v>
      </c>
      <c r="BA91" t="s">
        <v>94</v>
      </c>
      <c r="BB91" t="s">
        <v>255</v>
      </c>
      <c r="BC91" t="s">
        <v>186</v>
      </c>
      <c r="BD91" t="s">
        <v>277</v>
      </c>
      <c r="BE91"/>
      <c r="BF91" t="s">
        <v>27</v>
      </c>
      <c r="BG91" s="37" t="str">
        <f t="shared" si="0"/>
        <v>BEV軽自動車(バン)三菱25MY eKクロス EV（Gビジネスパッケージグレード）ZAAB5AWLDCB事業用</v>
      </c>
      <c r="BH91" s="51">
        <v>1179000</v>
      </c>
      <c r="CA91" s="52"/>
      <c r="CB91" s="52"/>
      <c r="CC91" s="52"/>
      <c r="CD91" s="52"/>
      <c r="CE91" s="52"/>
      <c r="CF91" s="190"/>
      <c r="CI91" s="52"/>
      <c r="CJ91" s="52"/>
      <c r="CK91" s="52"/>
      <c r="CL91" s="52"/>
      <c r="CM91" s="52"/>
      <c r="CN91" s="190"/>
    </row>
    <row r="92" spans="1:92" ht="24.95" customHeight="1">
      <c r="A92" s="305" t="s">
        <v>440</v>
      </c>
      <c r="B92" s="305"/>
      <c r="C92" s="305"/>
      <c r="D92" s="313"/>
      <c r="E92" s="314"/>
      <c r="F92" s="314"/>
      <c r="G92" s="314"/>
      <c r="H92" s="314"/>
      <c r="I92" s="314"/>
      <c r="J92" s="314"/>
      <c r="K92" s="314"/>
      <c r="L92" s="314"/>
      <c r="M92" s="314"/>
      <c r="N92" s="314"/>
      <c r="O92" s="314"/>
      <c r="P92" s="314"/>
      <c r="Q92" s="314"/>
      <c r="R92" s="55" t="s">
        <v>437</v>
      </c>
      <c r="S92" s="200"/>
      <c r="AK92" s="182"/>
      <c r="AT92" s="44"/>
      <c r="AY92" t="s">
        <v>34</v>
      </c>
      <c r="AZ92" t="s">
        <v>517</v>
      </c>
      <c r="BA92" t="s">
        <v>94</v>
      </c>
      <c r="BB92" t="s">
        <v>256</v>
      </c>
      <c r="BC92" t="s">
        <v>186</v>
      </c>
      <c r="BD92" t="s">
        <v>277</v>
      </c>
      <c r="BE92"/>
      <c r="BF92" t="s">
        <v>27</v>
      </c>
      <c r="BG92" s="37" t="str">
        <f t="shared" si="0"/>
        <v>BEV軽自動車(バン)三菱25MY eKクロス EV（Gグレード）ZAAB5AWLDCB事業用</v>
      </c>
      <c r="BH92" s="51">
        <v>1179000</v>
      </c>
      <c r="CA92" s="52"/>
      <c r="CB92" s="52"/>
      <c r="CC92" s="52"/>
      <c r="CD92" s="52"/>
      <c r="CE92" s="52"/>
      <c r="CF92" s="190"/>
      <c r="CI92" s="52"/>
      <c r="CJ92" s="52"/>
      <c r="CK92" s="52"/>
      <c r="CL92" s="52"/>
      <c r="CM92" s="52"/>
      <c r="CN92" s="190"/>
    </row>
    <row r="93" spans="1:92" ht="24.95" customHeight="1">
      <c r="A93" s="283" t="s">
        <v>441</v>
      </c>
      <c r="B93" s="283"/>
      <c r="C93" s="283"/>
      <c r="D93" s="308" t="e">
        <f>SUM(D91,D92)</f>
        <v>#N/A</v>
      </c>
      <c r="E93" s="309"/>
      <c r="F93" s="309"/>
      <c r="G93" s="309"/>
      <c r="H93" s="309"/>
      <c r="I93" s="309"/>
      <c r="J93" s="309"/>
      <c r="K93" s="309"/>
      <c r="L93" s="309"/>
      <c r="M93" s="309"/>
      <c r="N93" s="309"/>
      <c r="O93" s="309"/>
      <c r="P93" s="309"/>
      <c r="Q93" s="309"/>
      <c r="R93" s="181" t="s">
        <v>437</v>
      </c>
      <c r="AK93" s="183"/>
      <c r="AT93" s="44"/>
      <c r="AY93" t="s">
        <v>34</v>
      </c>
      <c r="AZ93" t="s">
        <v>517</v>
      </c>
      <c r="BA93" t="s">
        <v>94</v>
      </c>
      <c r="BB93" t="s">
        <v>257</v>
      </c>
      <c r="BC93" t="s">
        <v>186</v>
      </c>
      <c r="BD93" t="s">
        <v>278</v>
      </c>
      <c r="BE93"/>
      <c r="BF93" t="s">
        <v>27</v>
      </c>
      <c r="BG93" s="37" t="str">
        <f t="shared" si="0"/>
        <v>BEV軽自動車(バン)三菱25MY eKクロス EV（Pグレード）ZAAB5AWLDEB事業用</v>
      </c>
      <c r="BH93" s="51">
        <v>1179000</v>
      </c>
      <c r="CA93" s="52"/>
      <c r="CB93" s="52"/>
      <c r="CC93" s="52"/>
      <c r="CD93" s="52"/>
      <c r="CE93" s="52"/>
      <c r="CF93" s="190"/>
      <c r="CI93" s="52"/>
      <c r="CJ93" s="52"/>
      <c r="CK93" s="52"/>
      <c r="CL93" s="52"/>
      <c r="CM93" s="52"/>
      <c r="CN93" s="190"/>
    </row>
    <row r="94" spans="1:92" ht="30" customHeight="1">
      <c r="A94" s="201" t="s">
        <v>480</v>
      </c>
      <c r="AK94" s="48"/>
      <c r="AT94" s="44"/>
      <c r="AY94" t="s">
        <v>34</v>
      </c>
      <c r="AZ94" t="s">
        <v>517</v>
      </c>
      <c r="BA94" t="s">
        <v>187</v>
      </c>
      <c r="BB94" t="s">
        <v>513</v>
      </c>
      <c r="BC94" t="s">
        <v>105</v>
      </c>
      <c r="BD94" t="s">
        <v>507</v>
      </c>
      <c r="BE94"/>
      <c r="BF94" t="s">
        <v>27</v>
      </c>
      <c r="BG94" s="37" t="str">
        <f t="shared" si="0"/>
        <v>BEV軽自動車(バン)ニッサンクリッパーEV ※2シーターZABU79V HLDDG事業用</v>
      </c>
      <c r="BH94" s="51">
        <v>1227000</v>
      </c>
      <c r="CA94" s="52"/>
      <c r="CB94" s="52"/>
      <c r="CC94" s="52"/>
      <c r="CD94" s="52"/>
      <c r="CE94" s="52"/>
      <c r="CF94" s="190"/>
      <c r="CI94" s="52"/>
      <c r="CJ94" s="52"/>
      <c r="CK94" s="52"/>
      <c r="CL94" s="52"/>
      <c r="CM94" s="52"/>
      <c r="CN94" s="190"/>
    </row>
    <row r="95" spans="1:92" ht="30" customHeight="1">
      <c r="A95" s="306" t="s">
        <v>449</v>
      </c>
      <c r="B95" s="306"/>
      <c r="C95" s="306"/>
      <c r="D95" s="306"/>
      <c r="E95" s="306"/>
      <c r="F95" s="306"/>
      <c r="G95" s="306"/>
      <c r="H95" s="306"/>
      <c r="I95" s="306"/>
      <c r="J95" s="306"/>
      <c r="K95" s="306"/>
      <c r="L95" s="306"/>
      <c r="M95" s="306"/>
      <c r="N95" s="306"/>
      <c r="O95" s="306"/>
      <c r="P95" s="306"/>
      <c r="Q95" s="306"/>
      <c r="R95" s="306"/>
      <c r="AK95" s="48"/>
      <c r="AT95" s="44"/>
      <c r="AY95" t="s">
        <v>34</v>
      </c>
      <c r="AZ95" t="s">
        <v>517</v>
      </c>
      <c r="BA95" t="s">
        <v>187</v>
      </c>
      <c r="BB95" t="s">
        <v>258</v>
      </c>
      <c r="BC95" t="s">
        <v>105</v>
      </c>
      <c r="BD95" t="s">
        <v>508</v>
      </c>
      <c r="BE95"/>
      <c r="BF95" t="s">
        <v>27</v>
      </c>
      <c r="BG95" s="37" t="str">
        <f t="shared" si="0"/>
        <v>BEV軽自動車(バン)ニッサンクリッパーEV 4シーターZABU79V HLDDF事業用</v>
      </c>
      <c r="BH95" s="51">
        <v>1231000</v>
      </c>
      <c r="CA95" s="52"/>
      <c r="CB95" s="52"/>
      <c r="CC95" s="52"/>
      <c r="CD95" s="52"/>
      <c r="CE95" s="52"/>
      <c r="CF95" s="190"/>
      <c r="CI95" s="52"/>
      <c r="CJ95" s="52"/>
      <c r="CK95" s="52"/>
      <c r="CL95" s="52"/>
      <c r="CM95" s="52"/>
      <c r="CN95" s="190"/>
    </row>
    <row r="96" spans="1:92" ht="24.95" customHeight="1">
      <c r="A96" s="322" t="s">
        <v>450</v>
      </c>
      <c r="B96" s="322"/>
      <c r="C96" s="322"/>
      <c r="D96" s="259"/>
      <c r="E96" s="257"/>
      <c r="F96" s="257"/>
      <c r="G96" s="257"/>
      <c r="H96" s="257"/>
      <c r="I96" s="257"/>
      <c r="J96" s="257"/>
      <c r="K96" s="257"/>
      <c r="L96" s="257"/>
      <c r="M96" s="257"/>
      <c r="N96" s="257"/>
      <c r="O96" s="257"/>
      <c r="P96" s="257"/>
      <c r="Q96" s="257"/>
      <c r="R96" s="258"/>
      <c r="AK96" s="182"/>
      <c r="AT96" s="44"/>
      <c r="AY96" t="s">
        <v>34</v>
      </c>
      <c r="AZ96" t="s">
        <v>517</v>
      </c>
      <c r="BA96" t="s">
        <v>187</v>
      </c>
      <c r="BB96" t="s">
        <v>513</v>
      </c>
      <c r="BC96" t="s">
        <v>105</v>
      </c>
      <c r="BD96" t="s">
        <v>509</v>
      </c>
      <c r="BE96"/>
      <c r="BF96" t="s">
        <v>27</v>
      </c>
      <c r="BG96" s="37" t="str">
        <f t="shared" si="0"/>
        <v>BEV軽自動車(バン)ニッサンクリッパーEV ※2シーターZABU79V HLDDI事業用</v>
      </c>
      <c r="BH96" s="51">
        <v>1397000</v>
      </c>
      <c r="CA96" s="52"/>
      <c r="CB96" s="52"/>
      <c r="CC96" s="52"/>
      <c r="CD96" s="52"/>
      <c r="CE96" s="52"/>
      <c r="CF96" s="190"/>
      <c r="CI96" s="52"/>
      <c r="CJ96" s="52"/>
      <c r="CK96" s="52"/>
      <c r="CL96" s="52"/>
      <c r="CM96" s="52"/>
      <c r="CN96" s="190"/>
    </row>
    <row r="97" spans="1:92" ht="24.95" customHeight="1">
      <c r="A97" s="322" t="s">
        <v>451</v>
      </c>
      <c r="B97" s="322"/>
      <c r="C97" s="322"/>
      <c r="D97" s="253"/>
      <c r="E97" s="254"/>
      <c r="F97" s="254"/>
      <c r="G97" s="254"/>
      <c r="H97" s="254"/>
      <c r="I97" s="254"/>
      <c r="J97" s="254"/>
      <c r="K97" s="254"/>
      <c r="L97" s="254"/>
      <c r="M97" s="254"/>
      <c r="N97" s="254"/>
      <c r="O97" s="254"/>
      <c r="P97" s="254"/>
      <c r="Q97" s="254"/>
      <c r="R97" s="255"/>
      <c r="AK97" s="183"/>
      <c r="AT97" s="44"/>
      <c r="AY97" t="s">
        <v>34</v>
      </c>
      <c r="AZ97" t="s">
        <v>517</v>
      </c>
      <c r="BA97" t="s">
        <v>187</v>
      </c>
      <c r="BB97" t="s">
        <v>258</v>
      </c>
      <c r="BC97" t="s">
        <v>105</v>
      </c>
      <c r="BD97" t="s">
        <v>510</v>
      </c>
      <c r="BE97"/>
      <c r="BF97" t="s">
        <v>27</v>
      </c>
      <c r="BG97" s="37" t="str">
        <f t="shared" si="0"/>
        <v>BEV軽自動車(バン)ニッサンクリッパーEV 4シーターZABU79V HLDDH事業用</v>
      </c>
      <c r="BH97" s="51">
        <v>1402000</v>
      </c>
      <c r="CA97" s="52"/>
      <c r="CB97" s="52"/>
      <c r="CC97" s="52"/>
      <c r="CD97" s="52"/>
      <c r="CE97" s="52"/>
      <c r="CF97" s="190"/>
      <c r="CI97" s="52"/>
      <c r="CJ97" s="52"/>
      <c r="CK97" s="52"/>
      <c r="CL97" s="52"/>
      <c r="CM97" s="52"/>
      <c r="CN97" s="190"/>
    </row>
    <row r="98" spans="1:92" ht="24.95" customHeight="1">
      <c r="A98" s="322" t="s">
        <v>452</v>
      </c>
      <c r="B98" s="322"/>
      <c r="C98" s="322"/>
      <c r="D98" s="323"/>
      <c r="E98" s="324"/>
      <c r="F98" s="324"/>
      <c r="G98" s="324"/>
      <c r="H98" s="324"/>
      <c r="I98" s="324"/>
      <c r="J98" s="324"/>
      <c r="K98" s="324"/>
      <c r="L98" s="324"/>
      <c r="M98" s="324"/>
      <c r="N98" s="324"/>
      <c r="O98" s="324"/>
      <c r="P98" s="324"/>
      <c r="Q98" s="324"/>
      <c r="R98" s="325"/>
      <c r="AT98" s="44"/>
      <c r="AY98" t="s">
        <v>34</v>
      </c>
      <c r="AZ98" t="s">
        <v>517</v>
      </c>
      <c r="BA98" t="s">
        <v>187</v>
      </c>
      <c r="BB98" t="s">
        <v>259</v>
      </c>
      <c r="BC98" t="s">
        <v>186</v>
      </c>
      <c r="BD98" t="s">
        <v>279</v>
      </c>
      <c r="BE98"/>
      <c r="BF98" t="s">
        <v>27</v>
      </c>
      <c r="BG98" s="37" t="str">
        <f t="shared" si="0"/>
        <v>BEV軽自動車(バン)ニッサン日産サクラ SグレードZAAB6AW事業用</v>
      </c>
      <c r="BH98" s="51">
        <v>1176000</v>
      </c>
      <c r="CA98" s="52"/>
      <c r="CB98" s="52"/>
      <c r="CC98" s="52"/>
      <c r="CD98" s="52"/>
      <c r="CE98" s="52"/>
      <c r="CF98" s="190"/>
      <c r="CI98" s="52"/>
      <c r="CJ98" s="52"/>
      <c r="CK98" s="52"/>
      <c r="CL98" s="52"/>
      <c r="CM98" s="52"/>
      <c r="CN98" s="190"/>
    </row>
    <row r="99" spans="1:92" ht="24.95" customHeight="1">
      <c r="A99" s="322" t="s">
        <v>453</v>
      </c>
      <c r="B99" s="322"/>
      <c r="C99" s="322"/>
      <c r="D99" s="253"/>
      <c r="E99" s="254"/>
      <c r="F99" s="254"/>
      <c r="G99" s="254"/>
      <c r="H99" s="254"/>
      <c r="I99" s="254"/>
      <c r="J99" s="254"/>
      <c r="K99" s="254"/>
      <c r="L99" s="254"/>
      <c r="M99" s="254"/>
      <c r="N99" s="254"/>
      <c r="O99" s="254"/>
      <c r="P99" s="254"/>
      <c r="Q99" s="254"/>
      <c r="R99" s="255"/>
      <c r="AT99" s="44"/>
      <c r="AY99" t="s">
        <v>34</v>
      </c>
      <c r="AZ99" t="s">
        <v>517</v>
      </c>
      <c r="BA99" t="s">
        <v>187</v>
      </c>
      <c r="BB99" t="s">
        <v>261</v>
      </c>
      <c r="BC99" t="s">
        <v>186</v>
      </c>
      <c r="BD99" t="s">
        <v>279</v>
      </c>
      <c r="BE99"/>
      <c r="BF99" t="s">
        <v>27</v>
      </c>
      <c r="BG99" s="37" t="str">
        <f t="shared" si="0"/>
        <v>BEV軽自動車(バン)ニッサン日産サクラ XグレードZAAB6AW事業用</v>
      </c>
      <c r="BH99" s="51">
        <v>1176000</v>
      </c>
      <c r="CA99" s="52"/>
      <c r="CB99" s="52"/>
      <c r="CC99" s="52"/>
      <c r="CD99" s="52"/>
      <c r="CE99" s="52"/>
      <c r="CF99" s="190"/>
      <c r="CI99" s="52"/>
      <c r="CJ99" s="52"/>
      <c r="CK99" s="52"/>
      <c r="CL99" s="52"/>
      <c r="CM99" s="52"/>
      <c r="CN99" s="190"/>
    </row>
    <row r="100" spans="1:92" ht="24.95" customHeight="1">
      <c r="A100" s="322" t="s">
        <v>454</v>
      </c>
      <c r="B100" s="322"/>
      <c r="C100" s="322"/>
      <c r="D100" s="323"/>
      <c r="E100" s="324"/>
      <c r="F100" s="324"/>
      <c r="G100" s="324"/>
      <c r="H100" s="324"/>
      <c r="I100" s="324"/>
      <c r="J100" s="324"/>
      <c r="K100" s="324"/>
      <c r="L100" s="324"/>
      <c r="M100" s="324"/>
      <c r="N100" s="324"/>
      <c r="O100" s="324"/>
      <c r="P100" s="324"/>
      <c r="Q100" s="324"/>
      <c r="R100" s="325"/>
      <c r="AT100" s="44"/>
      <c r="AY100" t="s">
        <v>34</v>
      </c>
      <c r="AZ100" t="s">
        <v>517</v>
      </c>
      <c r="BA100" t="s">
        <v>187</v>
      </c>
      <c r="BB100" t="s">
        <v>262</v>
      </c>
      <c r="BC100" t="s">
        <v>186</v>
      </c>
      <c r="BD100" t="s">
        <v>279</v>
      </c>
      <c r="BE100"/>
      <c r="BF100" t="s">
        <v>27</v>
      </c>
      <c r="BG100" s="37" t="str">
        <f t="shared" si="0"/>
        <v>BEV軽自動車(バン)ニッサン日産サクラ 90周年記念車ZAAB6AW事業用</v>
      </c>
      <c r="BH100" s="51">
        <v>1176000</v>
      </c>
      <c r="CA100" s="52"/>
      <c r="CB100" s="52"/>
      <c r="CC100" s="52"/>
      <c r="CD100" s="52"/>
      <c r="CE100" s="52"/>
      <c r="CF100" s="190"/>
      <c r="CI100" s="52"/>
      <c r="CJ100" s="52"/>
      <c r="CK100" s="52"/>
      <c r="CL100" s="52"/>
      <c r="CM100" s="52"/>
      <c r="CN100" s="190"/>
    </row>
    <row r="101" spans="1:92" ht="24.95" customHeight="1">
      <c r="A101" s="322" t="s">
        <v>455</v>
      </c>
      <c r="B101" s="322"/>
      <c r="C101" s="322"/>
      <c r="D101" s="253"/>
      <c r="E101" s="254"/>
      <c r="F101" s="254"/>
      <c r="G101" s="254"/>
      <c r="H101" s="254"/>
      <c r="I101" s="254"/>
      <c r="J101" s="254"/>
      <c r="K101" s="254"/>
      <c r="L101" s="254"/>
      <c r="M101" s="254"/>
      <c r="N101" s="254"/>
      <c r="O101" s="254"/>
      <c r="P101" s="254"/>
      <c r="Q101" s="254"/>
      <c r="R101" s="255"/>
      <c r="AT101" s="44"/>
      <c r="AY101" t="s">
        <v>34</v>
      </c>
      <c r="AZ101" t="s">
        <v>517</v>
      </c>
      <c r="BA101" t="s">
        <v>187</v>
      </c>
      <c r="BB101" t="s">
        <v>260</v>
      </c>
      <c r="BC101" t="s">
        <v>186</v>
      </c>
      <c r="BD101" t="s">
        <v>279</v>
      </c>
      <c r="BE101"/>
      <c r="BF101" t="s">
        <v>27</v>
      </c>
      <c r="BG101" s="37" t="str">
        <f t="shared" si="0"/>
        <v>BEV軽自動車(バン)ニッサン日産サクラ GグレードZAAB6AW事業用</v>
      </c>
      <c r="BH101" s="51">
        <v>1176000</v>
      </c>
      <c r="CA101" s="52"/>
      <c r="CB101" s="52"/>
      <c r="CC101" s="52"/>
      <c r="CD101" s="52"/>
      <c r="CE101" s="52"/>
      <c r="CF101" s="190"/>
      <c r="CI101" s="52"/>
      <c r="CJ101" s="52"/>
      <c r="CK101" s="52"/>
      <c r="CL101" s="52"/>
      <c r="CM101" s="52"/>
      <c r="CN101" s="190"/>
    </row>
    <row r="102" spans="1:92" ht="24.95" customHeight="1">
      <c r="A102" s="322" t="s">
        <v>456</v>
      </c>
      <c r="B102" s="322"/>
      <c r="C102" s="322"/>
      <c r="D102" s="323"/>
      <c r="E102" s="324"/>
      <c r="F102" s="324"/>
      <c r="G102" s="324"/>
      <c r="H102" s="324"/>
      <c r="I102" s="324"/>
      <c r="J102" s="324"/>
      <c r="K102" s="324"/>
      <c r="L102" s="324"/>
      <c r="M102" s="324"/>
      <c r="N102" s="324"/>
      <c r="O102" s="324"/>
      <c r="P102" s="324"/>
      <c r="Q102" s="324"/>
      <c r="R102" s="325"/>
      <c r="AT102" s="44"/>
      <c r="AY102" t="s">
        <v>34</v>
      </c>
      <c r="AZ102" t="s">
        <v>517</v>
      </c>
      <c r="BA102" t="s">
        <v>181</v>
      </c>
      <c r="BB102" t="s">
        <v>182</v>
      </c>
      <c r="BC102" t="s">
        <v>105</v>
      </c>
      <c r="BD102" t="s">
        <v>280</v>
      </c>
      <c r="BE102"/>
      <c r="BF102" t="s">
        <v>27</v>
      </c>
      <c r="BG102" s="37" t="str">
        <f t="shared" si="0"/>
        <v>BEV軽自動車(バン)ホンダN-VAN e:GZABJJ3AGDY事業用</v>
      </c>
      <c r="BH102" s="51">
        <v>1304000</v>
      </c>
      <c r="CA102" s="52"/>
      <c r="CB102" s="52"/>
      <c r="CC102" s="52"/>
      <c r="CD102" s="52"/>
      <c r="CE102" s="52"/>
      <c r="CF102" s="190"/>
      <c r="CI102" s="52"/>
      <c r="CJ102" s="52"/>
      <c r="CK102" s="52"/>
      <c r="CL102" s="52"/>
      <c r="CM102" s="52"/>
      <c r="CN102" s="190"/>
    </row>
    <row r="103" spans="1:92" ht="24.95" customHeight="1">
      <c r="A103" s="322" t="s">
        <v>457</v>
      </c>
      <c r="B103" s="322"/>
      <c r="C103" s="322"/>
      <c r="D103" s="323"/>
      <c r="E103" s="324"/>
      <c r="F103" s="324"/>
      <c r="G103" s="324"/>
      <c r="H103" s="324"/>
      <c r="I103" s="324"/>
      <c r="J103" s="324"/>
      <c r="K103" s="324"/>
      <c r="L103" s="324"/>
      <c r="M103" s="324"/>
      <c r="N103" s="324"/>
      <c r="O103" s="324"/>
      <c r="P103" s="324"/>
      <c r="Q103" s="324"/>
      <c r="R103" s="325"/>
      <c r="AT103" s="44"/>
      <c r="AY103" t="s">
        <v>34</v>
      </c>
      <c r="AZ103" t="s">
        <v>517</v>
      </c>
      <c r="BA103" t="s">
        <v>181</v>
      </c>
      <c r="BB103" t="s">
        <v>183</v>
      </c>
      <c r="BC103" t="s">
        <v>105</v>
      </c>
      <c r="BD103" t="s">
        <v>281</v>
      </c>
      <c r="BE103"/>
      <c r="BF103" t="s">
        <v>27</v>
      </c>
      <c r="BG103" s="37" t="str">
        <f t="shared" si="0"/>
        <v>BEV軽自動車(バン)ホンダN-VAN e:L2ZABJJ3AGEY事業用</v>
      </c>
      <c r="BH103" s="51">
        <v>1329000</v>
      </c>
      <c r="CA103" s="52"/>
      <c r="CB103" s="52"/>
      <c r="CC103" s="52"/>
      <c r="CD103" s="52"/>
      <c r="CE103" s="52"/>
      <c r="CF103" s="190"/>
      <c r="CI103" s="52"/>
      <c r="CJ103" s="52"/>
      <c r="CK103" s="52"/>
      <c r="CL103" s="52"/>
      <c r="CM103" s="52"/>
      <c r="CN103" s="190"/>
    </row>
    <row r="104" spans="1:92" ht="24.95" customHeight="1">
      <c r="AT104" s="44"/>
      <c r="AY104" t="s">
        <v>34</v>
      </c>
      <c r="AZ104" t="s">
        <v>517</v>
      </c>
      <c r="BA104" t="s">
        <v>181</v>
      </c>
      <c r="BB104" t="s">
        <v>184</v>
      </c>
      <c r="BC104" t="s">
        <v>105</v>
      </c>
      <c r="BD104" t="s">
        <v>282</v>
      </c>
      <c r="BE104"/>
      <c r="BF104" t="s">
        <v>27</v>
      </c>
      <c r="BG104" s="37" t="str">
        <f t="shared" si="0"/>
        <v>BEV軽自動車(バン)ホンダN-VAN e:L4ZABJJ3AGFY事業用</v>
      </c>
      <c r="BH104" s="51">
        <v>1329000</v>
      </c>
      <c r="CA104" s="52"/>
      <c r="CB104" s="52"/>
      <c r="CC104" s="52"/>
      <c r="CD104" s="52"/>
      <c r="CE104" s="52"/>
      <c r="CF104" s="190"/>
      <c r="CI104" s="52"/>
      <c r="CJ104" s="52"/>
      <c r="CK104" s="52"/>
      <c r="CL104" s="52"/>
      <c r="CM104" s="52"/>
      <c r="CN104" s="190"/>
    </row>
    <row r="105" spans="1:92" ht="24.95" customHeight="1">
      <c r="AT105" s="44"/>
      <c r="AY105" t="s">
        <v>34</v>
      </c>
      <c r="AZ105" t="s">
        <v>517</v>
      </c>
      <c r="BA105" t="s">
        <v>181</v>
      </c>
      <c r="BB105" t="s">
        <v>185</v>
      </c>
      <c r="BC105" t="s">
        <v>105</v>
      </c>
      <c r="BD105" t="s">
        <v>283</v>
      </c>
      <c r="BE105"/>
      <c r="BF105" t="s">
        <v>27</v>
      </c>
      <c r="BG105" s="37" t="str">
        <f t="shared" si="0"/>
        <v>BEV軽自動車(バン)ホンダN-VAN e:FUNZABJJ3AGGY事業用</v>
      </c>
      <c r="BH105" s="51">
        <v>1329000</v>
      </c>
      <c r="CA105" s="52"/>
      <c r="CB105" s="52"/>
      <c r="CC105" s="52"/>
      <c r="CD105" s="52"/>
      <c r="CE105" s="52"/>
      <c r="CF105" s="190"/>
      <c r="CI105" s="52"/>
      <c r="CJ105" s="52"/>
      <c r="CK105" s="52"/>
      <c r="CL105" s="52"/>
      <c r="CM105" s="52"/>
      <c r="CN105" s="190"/>
    </row>
    <row r="106" spans="1:92" ht="24.95" customHeight="1">
      <c r="AT106" s="44"/>
      <c r="AY106" t="s">
        <v>34</v>
      </c>
      <c r="AZ106" t="s">
        <v>516</v>
      </c>
      <c r="BA106" t="s">
        <v>499</v>
      </c>
      <c r="BB106" t="s">
        <v>500</v>
      </c>
      <c r="BC106" t="s">
        <v>105</v>
      </c>
      <c r="BD106" t="s">
        <v>511</v>
      </c>
      <c r="BE106"/>
      <c r="BF106" t="s">
        <v>27</v>
      </c>
      <c r="BG106" s="37" t="str">
        <f t="shared" si="0"/>
        <v>BEVトラック(小型)日野デュトロZ EVZABXED100V事業用</v>
      </c>
      <c r="BH106" s="51">
        <v>5114000</v>
      </c>
      <c r="CA106" s="52"/>
      <c r="CB106" s="52"/>
      <c r="CC106" s="52"/>
      <c r="CD106" s="52"/>
      <c r="CE106" s="52"/>
      <c r="CF106" s="190"/>
      <c r="CI106" s="52"/>
      <c r="CJ106" s="52"/>
      <c r="CK106" s="52"/>
      <c r="CL106" s="52"/>
      <c r="CM106" s="52"/>
      <c r="CN106" s="190"/>
    </row>
    <row r="107" spans="1:92" ht="24.95" customHeight="1">
      <c r="AT107" s="44"/>
      <c r="AY107" t="s">
        <v>34</v>
      </c>
      <c r="AZ107" t="s">
        <v>516</v>
      </c>
      <c r="BA107" t="s">
        <v>499</v>
      </c>
      <c r="BB107" t="s">
        <v>500</v>
      </c>
      <c r="BC107" t="s">
        <v>105</v>
      </c>
      <c r="BD107" t="s">
        <v>511</v>
      </c>
      <c r="BE107"/>
      <c r="BF107" t="s">
        <v>28</v>
      </c>
      <c r="BG107" s="37" t="str">
        <f t="shared" si="0"/>
        <v>BEVトラック(小型)日野デュトロZ EVZABXED100V自家用</v>
      </c>
      <c r="BH107" s="51">
        <v>5002000</v>
      </c>
      <c r="CA107" s="52"/>
      <c r="CB107" s="52"/>
      <c r="CC107" s="52"/>
      <c r="CD107" s="52"/>
      <c r="CE107" s="52"/>
      <c r="CF107" s="190"/>
      <c r="CI107" s="52"/>
      <c r="CJ107" s="52"/>
      <c r="CK107" s="52"/>
      <c r="CL107" s="52"/>
      <c r="CM107" s="52"/>
      <c r="CN107" s="190"/>
    </row>
    <row r="108" spans="1:92" ht="24.95" customHeight="1">
      <c r="AT108" s="44"/>
      <c r="AY108" t="s">
        <v>34</v>
      </c>
      <c r="AZ108" t="s">
        <v>516</v>
      </c>
      <c r="BA108" t="s">
        <v>499</v>
      </c>
      <c r="BB108" t="s">
        <v>500</v>
      </c>
      <c r="BC108" t="s">
        <v>105</v>
      </c>
      <c r="BD108" t="s">
        <v>512</v>
      </c>
      <c r="BE108"/>
      <c r="BF108" t="s">
        <v>27</v>
      </c>
      <c r="BG108" s="37" t="str">
        <f t="shared" si="0"/>
        <v>BEVトラック(小型)日野デュトロZ EVZABXED100事業用</v>
      </c>
      <c r="BH108" s="51">
        <v>5114000</v>
      </c>
      <c r="CA108" s="52"/>
      <c r="CB108" s="52"/>
      <c r="CC108" s="52"/>
      <c r="CD108" s="52"/>
      <c r="CE108" s="52"/>
      <c r="CF108" s="190"/>
      <c r="CI108" s="52"/>
      <c r="CJ108" s="52"/>
      <c r="CK108" s="52"/>
      <c r="CL108" s="52"/>
      <c r="CM108" s="52"/>
      <c r="CN108" s="190"/>
    </row>
    <row r="109" spans="1:92" ht="24.95" customHeight="1">
      <c r="AT109" s="44"/>
      <c r="AY109" t="s">
        <v>34</v>
      </c>
      <c r="AZ109" t="s">
        <v>516</v>
      </c>
      <c r="BA109" t="s">
        <v>499</v>
      </c>
      <c r="BB109" t="s">
        <v>500</v>
      </c>
      <c r="BC109" t="s">
        <v>105</v>
      </c>
      <c r="BD109" t="s">
        <v>512</v>
      </c>
      <c r="BE109"/>
      <c r="BF109" t="s">
        <v>28</v>
      </c>
      <c r="BG109" s="37" t="str">
        <f t="shared" si="0"/>
        <v>BEVトラック(小型)日野デュトロZ EVZABXED100自家用</v>
      </c>
      <c r="BH109" s="51">
        <v>5002000</v>
      </c>
      <c r="CA109" s="52"/>
      <c r="CB109" s="52"/>
      <c r="CC109" s="52"/>
      <c r="CD109" s="52"/>
      <c r="CE109" s="52"/>
      <c r="CF109" s="190"/>
      <c r="CI109" s="52"/>
      <c r="CJ109" s="52"/>
      <c r="CK109" s="52"/>
      <c r="CL109" s="52"/>
      <c r="CM109" s="52"/>
      <c r="CN109" s="190"/>
    </row>
    <row r="110" spans="1:92" ht="24.95" customHeight="1">
      <c r="AT110" s="44"/>
      <c r="AY110" t="s">
        <v>34</v>
      </c>
      <c r="AZ110" t="s">
        <v>516</v>
      </c>
      <c r="BA110" t="s">
        <v>95</v>
      </c>
      <c r="BB110" t="s">
        <v>100</v>
      </c>
      <c r="BC110" t="s">
        <v>105</v>
      </c>
      <c r="BD110" t="s">
        <v>106</v>
      </c>
      <c r="BE110" t="s">
        <v>284</v>
      </c>
      <c r="BF110" t="s">
        <v>27</v>
      </c>
      <c r="BG110" s="37" t="str">
        <f t="shared" si="0"/>
        <v>BEVトラック(小型)三菱ふそうeCanterZABFEAVKS事業用</v>
      </c>
      <c r="BH110" s="51">
        <v>5126000</v>
      </c>
      <c r="CA110" s="52"/>
      <c r="CB110" s="52"/>
      <c r="CC110" s="52"/>
      <c r="CD110" s="52"/>
      <c r="CE110" s="52"/>
      <c r="CF110" s="190"/>
      <c r="CI110" s="52"/>
      <c r="CJ110" s="52"/>
      <c r="CK110" s="52"/>
      <c r="CL110" s="52"/>
      <c r="CM110" s="52"/>
      <c r="CN110" s="190"/>
    </row>
    <row r="111" spans="1:92" ht="24.95" customHeight="1">
      <c r="AT111" s="44"/>
      <c r="AY111" t="s">
        <v>34</v>
      </c>
      <c r="AZ111" t="s">
        <v>516</v>
      </c>
      <c r="BA111" t="s">
        <v>95</v>
      </c>
      <c r="BB111" t="s">
        <v>100</v>
      </c>
      <c r="BC111" t="s">
        <v>105</v>
      </c>
      <c r="BD111" t="s">
        <v>106</v>
      </c>
      <c r="BE111" t="s">
        <v>284</v>
      </c>
      <c r="BF111" t="s">
        <v>28</v>
      </c>
      <c r="BG111" s="37" t="str">
        <f t="shared" si="0"/>
        <v>BEVトラック(小型)三菱ふそうeCanterZABFEAVKS自家用</v>
      </c>
      <c r="BH111" s="51">
        <v>5014000</v>
      </c>
      <c r="CA111" s="52"/>
      <c r="CB111" s="52"/>
      <c r="CC111" s="52"/>
      <c r="CD111" s="52"/>
      <c r="CE111" s="52"/>
      <c r="CF111" s="190"/>
      <c r="CI111" s="52"/>
      <c r="CJ111" s="52"/>
      <c r="CK111" s="52"/>
      <c r="CL111" s="52"/>
      <c r="CM111" s="52"/>
      <c r="CN111" s="190"/>
    </row>
    <row r="112" spans="1:92" ht="24.95" customHeight="1">
      <c r="AT112" s="44"/>
      <c r="AY112" t="s">
        <v>34</v>
      </c>
      <c r="AZ112" t="s">
        <v>516</v>
      </c>
      <c r="BA112" t="s">
        <v>95</v>
      </c>
      <c r="BB112" t="s">
        <v>100</v>
      </c>
      <c r="BC112" t="s">
        <v>105</v>
      </c>
      <c r="BD112" t="s">
        <v>106</v>
      </c>
      <c r="BE112" t="s">
        <v>285</v>
      </c>
      <c r="BF112" t="s">
        <v>27</v>
      </c>
      <c r="BG112" s="37" t="str">
        <f t="shared" si="0"/>
        <v>BEVトラック(小型)三菱ふそうeCanterZABFEAVKM事業用</v>
      </c>
      <c r="BH112" s="51">
        <v>6537000</v>
      </c>
      <c r="CA112" s="52"/>
      <c r="CB112" s="52"/>
      <c r="CC112" s="52"/>
      <c r="CD112" s="52"/>
      <c r="CE112" s="52"/>
      <c r="CF112" s="190"/>
      <c r="CI112" s="52"/>
      <c r="CJ112" s="52"/>
      <c r="CK112" s="52"/>
      <c r="CL112" s="52"/>
      <c r="CM112" s="52"/>
      <c r="CN112" s="190"/>
    </row>
    <row r="113" spans="46:92" ht="24.95" customHeight="1">
      <c r="AT113" s="44"/>
      <c r="AY113" t="s">
        <v>34</v>
      </c>
      <c r="AZ113" t="s">
        <v>516</v>
      </c>
      <c r="BA113" t="s">
        <v>95</v>
      </c>
      <c r="BB113" t="s">
        <v>100</v>
      </c>
      <c r="BC113" t="s">
        <v>105</v>
      </c>
      <c r="BD113" t="s">
        <v>106</v>
      </c>
      <c r="BE113" t="s">
        <v>285</v>
      </c>
      <c r="BF113" t="s">
        <v>28</v>
      </c>
      <c r="BG113" s="37" t="str">
        <f t="shared" si="0"/>
        <v>BEVトラック(小型)三菱ふそうeCanterZABFEAVKM自家用</v>
      </c>
      <c r="BH113" s="51">
        <v>6425000</v>
      </c>
      <c r="CA113" s="52"/>
      <c r="CB113" s="52"/>
      <c r="CC113" s="52"/>
      <c r="CD113" s="52"/>
      <c r="CE113" s="52"/>
      <c r="CF113" s="190"/>
      <c r="CI113" s="52"/>
      <c r="CJ113" s="52"/>
      <c r="CK113" s="52"/>
      <c r="CL113" s="52"/>
      <c r="CM113" s="52"/>
      <c r="CN113" s="190"/>
    </row>
    <row r="114" spans="46:92" ht="24.95" customHeight="1">
      <c r="AT114" s="44"/>
      <c r="AY114" t="s">
        <v>34</v>
      </c>
      <c r="AZ114" t="s">
        <v>516</v>
      </c>
      <c r="BA114" t="s">
        <v>95</v>
      </c>
      <c r="BB114" t="s">
        <v>100</v>
      </c>
      <c r="BC114" t="s">
        <v>105</v>
      </c>
      <c r="BD114" t="s">
        <v>107</v>
      </c>
      <c r="BE114" t="s">
        <v>284</v>
      </c>
      <c r="BF114" t="s">
        <v>27</v>
      </c>
      <c r="BG114" s="37" t="str">
        <f t="shared" si="0"/>
        <v>BEVトラック(小型)三菱ふそうeCanterZABFEBVKS事業用</v>
      </c>
      <c r="BH114" s="51">
        <v>5136000</v>
      </c>
      <c r="CA114" s="52"/>
      <c r="CB114" s="52"/>
      <c r="CC114" s="52"/>
      <c r="CD114" s="52"/>
      <c r="CE114" s="52"/>
      <c r="CF114" s="190"/>
      <c r="CI114" s="52"/>
      <c r="CJ114" s="52"/>
      <c r="CK114" s="52"/>
      <c r="CL114" s="52"/>
      <c r="CM114" s="52"/>
      <c r="CN114" s="190"/>
    </row>
    <row r="115" spans="46:92" ht="24.95" customHeight="1">
      <c r="AT115" s="44"/>
      <c r="AY115" t="s">
        <v>34</v>
      </c>
      <c r="AZ115" t="s">
        <v>516</v>
      </c>
      <c r="BA115" t="s">
        <v>95</v>
      </c>
      <c r="BB115" t="s">
        <v>100</v>
      </c>
      <c r="BC115" t="s">
        <v>105</v>
      </c>
      <c r="BD115" t="s">
        <v>107</v>
      </c>
      <c r="BE115" t="s">
        <v>284</v>
      </c>
      <c r="BF115" t="s">
        <v>28</v>
      </c>
      <c r="BG115" s="37" t="str">
        <f t="shared" si="0"/>
        <v>BEVトラック(小型)三菱ふそうeCanterZABFEBVKS自家用</v>
      </c>
      <c r="BH115" s="51">
        <v>5024000</v>
      </c>
      <c r="CA115" s="52"/>
      <c r="CB115" s="52"/>
      <c r="CC115" s="52"/>
      <c r="CD115" s="52"/>
      <c r="CE115" s="52"/>
      <c r="CF115" s="190"/>
      <c r="CI115" s="52"/>
      <c r="CJ115" s="52"/>
      <c r="CK115" s="52"/>
      <c r="CL115" s="52"/>
      <c r="CM115" s="52"/>
      <c r="CN115" s="190"/>
    </row>
    <row r="116" spans="46:92" ht="24.95" customHeight="1">
      <c r="AT116" s="44"/>
      <c r="AY116" t="s">
        <v>34</v>
      </c>
      <c r="AZ116" t="s">
        <v>516</v>
      </c>
      <c r="BA116" t="s">
        <v>95</v>
      </c>
      <c r="BB116" t="s">
        <v>100</v>
      </c>
      <c r="BC116" t="s">
        <v>105</v>
      </c>
      <c r="BD116" t="s">
        <v>107</v>
      </c>
      <c r="BE116" t="s">
        <v>285</v>
      </c>
      <c r="BF116" t="s">
        <v>27</v>
      </c>
      <c r="BG116" s="37" t="str">
        <f t="shared" si="0"/>
        <v>BEVトラック(小型)三菱ふそうeCanterZABFEBVKM事業用</v>
      </c>
      <c r="BH116" s="51">
        <v>6403000</v>
      </c>
      <c r="CA116" s="52"/>
      <c r="CB116" s="52"/>
      <c r="CC116" s="52"/>
      <c r="CD116" s="52"/>
      <c r="CE116" s="52"/>
      <c r="CF116" s="190"/>
      <c r="CI116" s="52"/>
      <c r="CJ116" s="52"/>
      <c r="CK116" s="196"/>
      <c r="CL116" s="52"/>
      <c r="CM116" s="52"/>
      <c r="CN116" s="190"/>
    </row>
    <row r="117" spans="46:92" ht="24.95" customHeight="1">
      <c r="AT117" s="44"/>
      <c r="AY117" t="s">
        <v>34</v>
      </c>
      <c r="AZ117" t="s">
        <v>516</v>
      </c>
      <c r="BA117" t="s">
        <v>95</v>
      </c>
      <c r="BB117" t="s">
        <v>100</v>
      </c>
      <c r="BC117" t="s">
        <v>105</v>
      </c>
      <c r="BD117" t="s">
        <v>107</v>
      </c>
      <c r="BE117" t="s">
        <v>285</v>
      </c>
      <c r="BF117" t="s">
        <v>28</v>
      </c>
      <c r="BG117" s="37" t="str">
        <f t="shared" si="0"/>
        <v>BEVトラック(小型)三菱ふそうeCanterZABFEBVKM自家用</v>
      </c>
      <c r="BH117" s="51">
        <v>6291000</v>
      </c>
      <c r="CA117" s="52"/>
      <c r="CB117" s="52"/>
      <c r="CC117" s="52"/>
      <c r="CD117" s="52"/>
      <c r="CE117" s="52"/>
      <c r="CF117" s="190"/>
      <c r="CI117" s="52"/>
      <c r="CJ117" s="52"/>
      <c r="CK117" s="196"/>
      <c r="CL117" s="52"/>
      <c r="CM117" s="52"/>
      <c r="CN117" s="190"/>
    </row>
    <row r="118" spans="46:92" ht="24.95" customHeight="1">
      <c r="AT118" s="44"/>
      <c r="AY118" t="s">
        <v>34</v>
      </c>
      <c r="AZ118" t="s">
        <v>516</v>
      </c>
      <c r="BA118" t="s">
        <v>95</v>
      </c>
      <c r="BB118" t="s">
        <v>100</v>
      </c>
      <c r="BC118" t="s">
        <v>105</v>
      </c>
      <c r="BD118" t="s">
        <v>108</v>
      </c>
      <c r="BE118"/>
      <c r="BF118" t="s">
        <v>27</v>
      </c>
      <c r="BG118" s="37" t="str">
        <f t="shared" ref="BG118:BG148" si="1">AY118&amp;AZ118&amp;BA118&amp;BB118&amp;BC118&amp;BD118&amp;BE118&amp;BF118</f>
        <v>BEVトラック(小型)三菱ふそうeCanterZABFEB8K事業用</v>
      </c>
      <c r="BH118" s="51">
        <v>6757000</v>
      </c>
      <c r="CA118" s="52"/>
      <c r="CB118" s="52"/>
      <c r="CC118" s="52"/>
      <c r="CD118" s="52"/>
      <c r="CE118" s="52"/>
      <c r="CF118" s="190"/>
      <c r="CI118" s="52"/>
      <c r="CJ118" s="52"/>
      <c r="CK118" s="196"/>
      <c r="CL118" s="52"/>
      <c r="CM118" s="52"/>
      <c r="CN118" s="190"/>
    </row>
    <row r="119" spans="46:92" ht="24.95" customHeight="1">
      <c r="AT119" s="44"/>
      <c r="AY119" t="s">
        <v>34</v>
      </c>
      <c r="AZ119" t="s">
        <v>516</v>
      </c>
      <c r="BA119" t="s">
        <v>95</v>
      </c>
      <c r="BB119" t="s">
        <v>100</v>
      </c>
      <c r="BC119" t="s">
        <v>105</v>
      </c>
      <c r="BD119" t="s">
        <v>108</v>
      </c>
      <c r="BE119"/>
      <c r="BF119" t="s">
        <v>28</v>
      </c>
      <c r="BG119" s="37" t="str">
        <f t="shared" si="1"/>
        <v>BEVトラック(小型)三菱ふそうeCanterZABFEB8K自家用</v>
      </c>
      <c r="BH119" s="51">
        <v>6645000</v>
      </c>
      <c r="CA119" s="52"/>
      <c r="CB119" s="52"/>
      <c r="CC119" s="52"/>
      <c r="CD119" s="52"/>
      <c r="CE119" s="52"/>
      <c r="CF119" s="190"/>
      <c r="CI119" s="52"/>
      <c r="CJ119" s="52"/>
      <c r="CK119" s="196"/>
      <c r="CL119" s="52"/>
      <c r="CM119" s="52"/>
      <c r="CN119" s="190"/>
    </row>
    <row r="120" spans="46:92" ht="24.95" customHeight="1">
      <c r="AT120" s="44"/>
      <c r="AY120" t="s">
        <v>34</v>
      </c>
      <c r="AZ120" t="s">
        <v>516</v>
      </c>
      <c r="BA120" t="s">
        <v>95</v>
      </c>
      <c r="BB120" t="s">
        <v>100</v>
      </c>
      <c r="BC120" t="s">
        <v>105</v>
      </c>
      <c r="BD120" t="s">
        <v>109</v>
      </c>
      <c r="BE120"/>
      <c r="BF120" t="s">
        <v>27</v>
      </c>
      <c r="BG120" s="37" t="str">
        <f t="shared" si="1"/>
        <v>BEVトラック(小型)三菱ふそうeCanterZABFEC9K事業用</v>
      </c>
      <c r="BH120" s="51">
        <v>8115000</v>
      </c>
      <c r="CA120" s="52"/>
      <c r="CB120" s="52"/>
      <c r="CC120" s="52"/>
      <c r="CD120" s="52"/>
      <c r="CE120" s="52"/>
      <c r="CF120" s="190"/>
      <c r="CI120" s="52"/>
      <c r="CJ120" s="52"/>
      <c r="CK120" s="52"/>
      <c r="CL120" s="52"/>
      <c r="CM120" s="52"/>
      <c r="CN120" s="190"/>
    </row>
    <row r="121" spans="46:92" ht="24.95" customHeight="1">
      <c r="AT121" s="44"/>
      <c r="AY121" t="s">
        <v>34</v>
      </c>
      <c r="AZ121" t="s">
        <v>516</v>
      </c>
      <c r="BA121" t="s">
        <v>95</v>
      </c>
      <c r="BB121" t="s">
        <v>100</v>
      </c>
      <c r="BC121" t="s">
        <v>105</v>
      </c>
      <c r="BD121" t="s">
        <v>109</v>
      </c>
      <c r="BE121"/>
      <c r="BF121" t="s">
        <v>28</v>
      </c>
      <c r="BG121" s="37" t="str">
        <f t="shared" si="1"/>
        <v>BEVトラック(小型)三菱ふそうeCanterZABFEC9K自家用</v>
      </c>
      <c r="BH121" s="51">
        <v>8003000</v>
      </c>
      <c r="CA121" s="52"/>
      <c r="CB121" s="52"/>
      <c r="CC121" s="52"/>
      <c r="CD121" s="52"/>
      <c r="CE121" s="52"/>
      <c r="CF121" s="190"/>
      <c r="CI121" s="52"/>
      <c r="CJ121" s="52"/>
      <c r="CK121" s="52"/>
      <c r="CL121" s="52"/>
      <c r="CM121" s="52"/>
      <c r="CN121" s="190"/>
    </row>
    <row r="122" spans="46:92" ht="24.95" customHeight="1">
      <c r="AT122" s="44"/>
      <c r="AY122" t="s">
        <v>34</v>
      </c>
      <c r="AZ122" t="s">
        <v>516</v>
      </c>
      <c r="BA122" t="s">
        <v>95</v>
      </c>
      <c r="BB122" t="s">
        <v>100</v>
      </c>
      <c r="BC122" t="s">
        <v>105</v>
      </c>
      <c r="BD122" t="s">
        <v>110</v>
      </c>
      <c r="BE122"/>
      <c r="BF122" t="s">
        <v>27</v>
      </c>
      <c r="BG122" s="37" t="str">
        <f t="shared" si="1"/>
        <v>BEVトラック(小型)三菱ふそうeCanterZABFED9K事業用</v>
      </c>
      <c r="BH122" s="51">
        <v>8449000</v>
      </c>
      <c r="CA122" s="52"/>
      <c r="CB122" s="52"/>
      <c r="CC122" s="52"/>
      <c r="CD122" s="52"/>
      <c r="CE122" s="52"/>
      <c r="CF122" s="190"/>
      <c r="CI122" s="52"/>
      <c r="CJ122" s="52"/>
      <c r="CK122" s="52"/>
      <c r="CL122" s="52"/>
      <c r="CM122" s="52"/>
      <c r="CN122" s="190"/>
    </row>
    <row r="123" spans="46:92" ht="24.95" customHeight="1">
      <c r="AT123" s="44"/>
      <c r="AY123" t="s">
        <v>34</v>
      </c>
      <c r="AZ123" t="s">
        <v>516</v>
      </c>
      <c r="BA123" t="s">
        <v>95</v>
      </c>
      <c r="BB123" t="s">
        <v>100</v>
      </c>
      <c r="BC123" t="s">
        <v>105</v>
      </c>
      <c r="BD123" t="s">
        <v>110</v>
      </c>
      <c r="BE123"/>
      <c r="BF123" t="s">
        <v>28</v>
      </c>
      <c r="BG123" s="37" t="str">
        <f t="shared" si="1"/>
        <v>BEVトラック(小型)三菱ふそうeCanterZABFED9K自家用</v>
      </c>
      <c r="BH123" s="51">
        <v>8337000</v>
      </c>
      <c r="CA123" s="52"/>
      <c r="CB123" s="52"/>
      <c r="CC123" s="52"/>
      <c r="CD123" s="52"/>
      <c r="CE123" s="52"/>
      <c r="CF123" s="190"/>
      <c r="CI123" s="52"/>
      <c r="CJ123" s="52"/>
      <c r="CK123" s="52"/>
      <c r="CL123" s="52"/>
      <c r="CM123" s="52"/>
      <c r="CN123" s="190"/>
    </row>
    <row r="124" spans="46:92" ht="24.95" customHeight="1">
      <c r="AT124" s="44"/>
      <c r="AY124" t="s">
        <v>34</v>
      </c>
      <c r="AZ124" t="s">
        <v>516</v>
      </c>
      <c r="BA124" t="s">
        <v>95</v>
      </c>
      <c r="BB124" t="s">
        <v>100</v>
      </c>
      <c r="BC124" t="s">
        <v>105</v>
      </c>
      <c r="BD124" t="s">
        <v>111</v>
      </c>
      <c r="BE124"/>
      <c r="BF124" t="s">
        <v>27</v>
      </c>
      <c r="BG124" s="37" t="str">
        <f t="shared" si="1"/>
        <v>BEVトラック(小型)三菱ふそうeCanterZABFEB8U事業用</v>
      </c>
      <c r="BH124" s="51">
        <v>7120000</v>
      </c>
      <c r="CA124" s="52"/>
      <c r="CB124" s="52"/>
      <c r="CC124" s="52"/>
      <c r="CD124" s="52"/>
      <c r="CE124" s="52"/>
      <c r="CF124" s="190"/>
      <c r="CI124" s="52"/>
      <c r="CJ124" s="52"/>
      <c r="CK124" s="52"/>
      <c r="CL124" s="52"/>
      <c r="CM124" s="52"/>
      <c r="CN124" s="190"/>
    </row>
    <row r="125" spans="46:92" ht="24.95" customHeight="1">
      <c r="AT125" s="44"/>
      <c r="AY125" t="s">
        <v>34</v>
      </c>
      <c r="AZ125" t="s">
        <v>516</v>
      </c>
      <c r="BA125" t="s">
        <v>95</v>
      </c>
      <c r="BB125" t="s">
        <v>100</v>
      </c>
      <c r="BC125" t="s">
        <v>105</v>
      </c>
      <c r="BD125" t="s">
        <v>111</v>
      </c>
      <c r="BE125"/>
      <c r="BF125" t="s">
        <v>28</v>
      </c>
      <c r="BG125" s="37" t="str">
        <f t="shared" si="1"/>
        <v>BEVトラック(小型)三菱ふそうeCanterZABFEB8U自家用</v>
      </c>
      <c r="BH125" s="51">
        <v>7008000</v>
      </c>
      <c r="CA125" s="52"/>
      <c r="CB125" s="52"/>
      <c r="CC125" s="52"/>
      <c r="CD125" s="52"/>
      <c r="CE125" s="52"/>
      <c r="CF125" s="190"/>
      <c r="CI125" s="52"/>
      <c r="CJ125" s="52"/>
      <c r="CK125" s="52"/>
      <c r="CL125" s="52"/>
      <c r="CM125" s="52"/>
      <c r="CN125" s="190"/>
    </row>
    <row r="126" spans="46:92" ht="24.95" customHeight="1">
      <c r="AT126" s="44"/>
      <c r="AY126" t="s">
        <v>34</v>
      </c>
      <c r="AZ126" t="s">
        <v>516</v>
      </c>
      <c r="BA126" t="s">
        <v>96</v>
      </c>
      <c r="BB126" t="s">
        <v>101</v>
      </c>
      <c r="BC126" t="s">
        <v>105</v>
      </c>
      <c r="BD126" t="s">
        <v>115</v>
      </c>
      <c r="BE126"/>
      <c r="BF126" t="s">
        <v>27</v>
      </c>
      <c r="BG126" s="37" t="str">
        <f t="shared" si="1"/>
        <v>BEVトラック(小型)いすゞエルフ mio EVZABNHR48AF事業用</v>
      </c>
      <c r="BH126" s="51">
        <v>4180000</v>
      </c>
      <c r="CA126" s="52"/>
      <c r="CB126" s="52"/>
      <c r="CC126" s="52"/>
      <c r="CD126" s="52"/>
      <c r="CE126" s="52"/>
      <c r="CF126" s="190"/>
      <c r="CI126" s="52"/>
      <c r="CJ126" s="52"/>
      <c r="CK126" s="52"/>
      <c r="CL126" s="52"/>
      <c r="CM126" s="52"/>
      <c r="CN126" s="190"/>
    </row>
    <row r="127" spans="46:92" ht="24.95" customHeight="1">
      <c r="AT127" s="44"/>
      <c r="AY127" t="s">
        <v>34</v>
      </c>
      <c r="AZ127" t="s">
        <v>516</v>
      </c>
      <c r="BA127" t="s">
        <v>96</v>
      </c>
      <c r="BB127" t="s">
        <v>101</v>
      </c>
      <c r="BC127" t="s">
        <v>105</v>
      </c>
      <c r="BD127" t="s">
        <v>115</v>
      </c>
      <c r="BE127"/>
      <c r="BF127" t="s">
        <v>28</v>
      </c>
      <c r="BG127" s="37" t="str">
        <f t="shared" si="1"/>
        <v>BEVトラック(小型)いすゞエルフ mio EVZABNHR48AF自家用</v>
      </c>
      <c r="BH127" s="51">
        <v>4068000</v>
      </c>
      <c r="CA127" s="52"/>
      <c r="CB127" s="52"/>
      <c r="CC127" s="52"/>
      <c r="CD127" s="52"/>
      <c r="CE127" s="52"/>
      <c r="CF127" s="190"/>
      <c r="CI127" s="52"/>
      <c r="CJ127" s="52"/>
      <c r="CK127" s="52"/>
      <c r="CL127" s="52"/>
      <c r="CM127" s="52"/>
      <c r="CN127" s="190"/>
    </row>
    <row r="128" spans="46:92" ht="24.95" customHeight="1">
      <c r="AT128" s="44"/>
      <c r="AY128" t="s">
        <v>34</v>
      </c>
      <c r="AZ128" t="s">
        <v>516</v>
      </c>
      <c r="BA128" t="s">
        <v>96</v>
      </c>
      <c r="BB128" t="s">
        <v>102</v>
      </c>
      <c r="BC128" t="s">
        <v>105</v>
      </c>
      <c r="BD128" t="s">
        <v>116</v>
      </c>
      <c r="BE128"/>
      <c r="BF128" t="s">
        <v>27</v>
      </c>
      <c r="BG128" s="37" t="str">
        <f t="shared" si="1"/>
        <v>BEVトラック(小型)いすゞエルフ EVZABNJR48AF事業用</v>
      </c>
      <c r="BH128" s="51">
        <v>4863000</v>
      </c>
      <c r="CA128" s="52"/>
      <c r="CB128" s="52"/>
      <c r="CC128" s="52"/>
      <c r="CD128" s="52"/>
      <c r="CE128" s="52"/>
      <c r="CF128" s="190"/>
      <c r="CI128" s="52"/>
      <c r="CJ128" s="52"/>
      <c r="CK128" s="52"/>
      <c r="CL128" s="52"/>
      <c r="CM128" s="52"/>
      <c r="CN128" s="190"/>
    </row>
    <row r="129" spans="46:92" ht="24.95" customHeight="1">
      <c r="AT129" s="44"/>
      <c r="AY129" t="s">
        <v>34</v>
      </c>
      <c r="AZ129" t="s">
        <v>516</v>
      </c>
      <c r="BA129" t="s">
        <v>96</v>
      </c>
      <c r="BB129" t="s">
        <v>102</v>
      </c>
      <c r="BC129" t="s">
        <v>105</v>
      </c>
      <c r="BD129" t="s">
        <v>116</v>
      </c>
      <c r="BE129"/>
      <c r="BF129" t="s">
        <v>28</v>
      </c>
      <c r="BG129" s="37" t="str">
        <f t="shared" si="1"/>
        <v>BEVトラック(小型)いすゞエルフ EVZABNJR48AF自家用</v>
      </c>
      <c r="BH129" s="51">
        <v>4751000</v>
      </c>
      <c r="CA129" s="52"/>
      <c r="CB129" s="52"/>
      <c r="CC129" s="52"/>
      <c r="CD129" s="52"/>
      <c r="CE129" s="52"/>
      <c r="CF129" s="190"/>
      <c r="CI129" s="52"/>
      <c r="CJ129" s="52"/>
      <c r="CK129" s="52"/>
      <c r="CL129" s="52"/>
      <c r="CM129" s="52"/>
      <c r="CN129" s="190"/>
    </row>
    <row r="130" spans="46:92" ht="24.95" customHeight="1">
      <c r="AT130" s="44"/>
      <c r="AY130" t="s">
        <v>34</v>
      </c>
      <c r="AZ130" t="s">
        <v>516</v>
      </c>
      <c r="BA130" t="s">
        <v>96</v>
      </c>
      <c r="BB130" t="s">
        <v>102</v>
      </c>
      <c r="BC130" t="s">
        <v>105</v>
      </c>
      <c r="BD130" t="s">
        <v>117</v>
      </c>
      <c r="BE130"/>
      <c r="BF130" t="s">
        <v>27</v>
      </c>
      <c r="BG130" s="37" t="str">
        <f t="shared" si="1"/>
        <v>BEVトラック(小型)いすゞエルフ EVZABNJR48AM事業用</v>
      </c>
      <c r="BH130" s="51">
        <v>4863000</v>
      </c>
      <c r="CA130" s="52"/>
      <c r="CB130" s="52"/>
      <c r="CC130" s="52"/>
      <c r="CD130" s="52"/>
      <c r="CE130" s="52"/>
      <c r="CF130" s="190"/>
      <c r="CI130" s="52"/>
      <c r="CJ130" s="52"/>
      <c r="CK130" s="52"/>
      <c r="CL130" s="52"/>
      <c r="CM130" s="52"/>
      <c r="CN130" s="190"/>
    </row>
    <row r="131" spans="46:92" ht="24.95" customHeight="1">
      <c r="AT131" s="44"/>
      <c r="AY131" t="s">
        <v>34</v>
      </c>
      <c r="AZ131" t="s">
        <v>516</v>
      </c>
      <c r="BA131" t="s">
        <v>96</v>
      </c>
      <c r="BB131" t="s">
        <v>102</v>
      </c>
      <c r="BC131" t="s">
        <v>105</v>
      </c>
      <c r="BD131" t="s">
        <v>117</v>
      </c>
      <c r="BE131"/>
      <c r="BF131" t="s">
        <v>28</v>
      </c>
      <c r="BG131" s="37" t="str">
        <f t="shared" si="1"/>
        <v>BEVトラック(小型)いすゞエルフ EVZABNJR48AM自家用</v>
      </c>
      <c r="BH131" s="51">
        <v>4751000</v>
      </c>
      <c r="CA131" s="52"/>
      <c r="CB131" s="52"/>
      <c r="CC131" s="52"/>
      <c r="CD131" s="52"/>
      <c r="CE131" s="52"/>
      <c r="CF131" s="190"/>
      <c r="CI131" s="52"/>
      <c r="CJ131" s="52"/>
      <c r="CK131" s="52"/>
      <c r="CL131" s="52"/>
      <c r="CM131" s="52"/>
      <c r="CN131" s="190"/>
    </row>
    <row r="132" spans="46:92" ht="24.95" customHeight="1">
      <c r="AT132" s="44"/>
      <c r="AY132" t="s">
        <v>34</v>
      </c>
      <c r="AZ132" t="s">
        <v>516</v>
      </c>
      <c r="BA132" t="s">
        <v>96</v>
      </c>
      <c r="BB132" t="s">
        <v>102</v>
      </c>
      <c r="BC132" t="s">
        <v>105</v>
      </c>
      <c r="BD132" t="s">
        <v>286</v>
      </c>
      <c r="BE132"/>
      <c r="BF132" t="s">
        <v>27</v>
      </c>
      <c r="BG132" s="37" t="str">
        <f t="shared" si="1"/>
        <v>BEVトラック(小型)いすゞエルフ EVZABNLR48AM事業用</v>
      </c>
      <c r="BH132" s="51">
        <v>5375000</v>
      </c>
      <c r="CA132" s="52"/>
      <c r="CB132" s="52"/>
      <c r="CC132" s="52"/>
      <c r="CD132" s="52"/>
      <c r="CE132" s="52"/>
      <c r="CF132" s="190"/>
      <c r="CI132" s="52"/>
      <c r="CJ132" s="52"/>
      <c r="CK132" s="52"/>
      <c r="CL132" s="52"/>
      <c r="CM132" s="52"/>
      <c r="CN132" s="190"/>
    </row>
    <row r="133" spans="46:92" ht="24.95" customHeight="1">
      <c r="AT133" s="44"/>
      <c r="AY133" t="s">
        <v>34</v>
      </c>
      <c r="AZ133" t="s">
        <v>516</v>
      </c>
      <c r="BA133" t="s">
        <v>96</v>
      </c>
      <c r="BB133" t="s">
        <v>102</v>
      </c>
      <c r="BC133" t="s">
        <v>105</v>
      </c>
      <c r="BD133" t="s">
        <v>286</v>
      </c>
      <c r="BE133"/>
      <c r="BF133" t="s">
        <v>28</v>
      </c>
      <c r="BG133" s="37" t="str">
        <f t="shared" si="1"/>
        <v>BEVトラック(小型)いすゞエルフ EVZABNLR48AM自家用</v>
      </c>
      <c r="BH133" s="51">
        <v>5263000</v>
      </c>
      <c r="CA133" s="52"/>
      <c r="CB133" s="52"/>
      <c r="CC133" s="52"/>
      <c r="CD133" s="52"/>
      <c r="CE133" s="52"/>
      <c r="CF133" s="190"/>
      <c r="CI133" s="52"/>
      <c r="CJ133" s="52"/>
      <c r="CK133" s="52"/>
      <c r="CL133" s="52"/>
      <c r="CM133" s="52"/>
      <c r="CN133" s="190"/>
    </row>
    <row r="134" spans="46:92" ht="24.95" customHeight="1">
      <c r="AT134" s="44"/>
      <c r="AY134" t="s">
        <v>34</v>
      </c>
      <c r="AZ134" t="s">
        <v>516</v>
      </c>
      <c r="BA134" t="s">
        <v>96</v>
      </c>
      <c r="BB134" t="s">
        <v>102</v>
      </c>
      <c r="BC134" t="s">
        <v>105</v>
      </c>
      <c r="BD134" t="s">
        <v>287</v>
      </c>
      <c r="BE134"/>
      <c r="BF134" t="s">
        <v>27</v>
      </c>
      <c r="BG134" s="37" t="str">
        <f t="shared" si="1"/>
        <v>BEVトラック(小型)いすゞエルフ EVZABNPR48AM事業用</v>
      </c>
      <c r="BH134" s="51">
        <v>7800000</v>
      </c>
      <c r="CA134" s="52"/>
      <c r="CB134" s="52"/>
      <c r="CC134" s="52"/>
      <c r="CD134" s="52"/>
      <c r="CE134" s="52"/>
      <c r="CF134" s="190"/>
      <c r="CI134" s="52"/>
      <c r="CJ134" s="52"/>
      <c r="CK134" s="52"/>
      <c r="CL134" s="52"/>
      <c r="CM134" s="52"/>
      <c r="CN134" s="190"/>
    </row>
    <row r="135" spans="46:92" ht="24.95" customHeight="1">
      <c r="AT135" s="44"/>
      <c r="AY135" t="s">
        <v>34</v>
      </c>
      <c r="AZ135" t="s">
        <v>516</v>
      </c>
      <c r="BA135" t="s">
        <v>96</v>
      </c>
      <c r="BB135" t="s">
        <v>102</v>
      </c>
      <c r="BC135" t="s">
        <v>105</v>
      </c>
      <c r="BD135" t="s">
        <v>287</v>
      </c>
      <c r="BE135"/>
      <c r="BF135" t="s">
        <v>28</v>
      </c>
      <c r="BG135" s="37" t="str">
        <f t="shared" si="1"/>
        <v>BEVトラック(小型)いすゞエルフ EVZABNPR48AM自家用</v>
      </c>
      <c r="BH135" s="51">
        <v>7688000</v>
      </c>
      <c r="CA135" s="52"/>
      <c r="CB135" s="52"/>
      <c r="CC135" s="52"/>
      <c r="CD135" s="52"/>
      <c r="CE135" s="52"/>
      <c r="CF135" s="190"/>
      <c r="CI135" s="52"/>
      <c r="CJ135" s="52"/>
      <c r="CK135" s="52"/>
      <c r="CL135" s="52"/>
      <c r="CM135" s="52"/>
      <c r="CN135" s="190"/>
    </row>
    <row r="136" spans="46:92" ht="24.95" customHeight="1">
      <c r="AT136" s="44"/>
      <c r="AY136" t="s">
        <v>34</v>
      </c>
      <c r="AZ136" t="s">
        <v>516</v>
      </c>
      <c r="BA136" t="s">
        <v>96</v>
      </c>
      <c r="BB136" t="s">
        <v>102</v>
      </c>
      <c r="BC136" t="s">
        <v>105</v>
      </c>
      <c r="BD136" t="s">
        <v>288</v>
      </c>
      <c r="BE136"/>
      <c r="BF136" t="s">
        <v>27</v>
      </c>
      <c r="BG136" s="37" t="str">
        <f t="shared" si="1"/>
        <v>BEVトラック(小型)いすゞエルフ EVZABNMR48AM事業用</v>
      </c>
      <c r="BH136" s="51">
        <v>5863000</v>
      </c>
      <c r="CA136" s="52"/>
      <c r="CB136" s="52"/>
      <c r="CC136" s="52"/>
      <c r="CD136" s="52"/>
      <c r="CE136" s="52"/>
      <c r="CF136" s="190"/>
      <c r="CI136" s="52"/>
      <c r="CJ136" s="52"/>
      <c r="CK136" s="52"/>
      <c r="CL136" s="52"/>
      <c r="CM136" s="52"/>
      <c r="CN136" s="190"/>
    </row>
    <row r="137" spans="46:92" ht="24.95" customHeight="1">
      <c r="AT137" s="44"/>
      <c r="AY137" t="s">
        <v>34</v>
      </c>
      <c r="AZ137" t="s">
        <v>516</v>
      </c>
      <c r="BA137" t="s">
        <v>96</v>
      </c>
      <c r="BB137" t="s">
        <v>102</v>
      </c>
      <c r="BC137" t="s">
        <v>105</v>
      </c>
      <c r="BD137" t="s">
        <v>288</v>
      </c>
      <c r="BE137"/>
      <c r="BF137" t="s">
        <v>28</v>
      </c>
      <c r="BG137" s="37" t="str">
        <f t="shared" si="1"/>
        <v>BEVトラック(小型)いすゞエルフ EVZABNMR48AM自家用</v>
      </c>
      <c r="BH137" s="51">
        <v>5751000</v>
      </c>
      <c r="CA137" s="52"/>
      <c r="CB137" s="52"/>
      <c r="CC137" s="52"/>
      <c r="CD137" s="52"/>
      <c r="CE137" s="52"/>
      <c r="CF137" s="190"/>
      <c r="CI137" s="52"/>
      <c r="CJ137" s="52"/>
      <c r="CK137" s="52"/>
      <c r="CL137" s="52"/>
      <c r="CM137" s="52"/>
      <c r="CN137" s="190"/>
    </row>
    <row r="138" spans="46:92" ht="24.95" customHeight="1">
      <c r="AT138" s="44"/>
      <c r="AY138" t="s">
        <v>34</v>
      </c>
      <c r="AZ138" t="s">
        <v>516</v>
      </c>
      <c r="BA138" t="s">
        <v>96</v>
      </c>
      <c r="BB138" t="s">
        <v>102</v>
      </c>
      <c r="BC138" t="s">
        <v>105</v>
      </c>
      <c r="BD138" t="s">
        <v>289</v>
      </c>
      <c r="BE138"/>
      <c r="BF138" t="s">
        <v>27</v>
      </c>
      <c r="BG138" s="37" t="str">
        <f t="shared" si="1"/>
        <v>BEVトラック(小型)いすゞエルフ EVZABNKR48AM事業用</v>
      </c>
      <c r="BH138" s="51">
        <v>5866000</v>
      </c>
      <c r="CA138" s="52"/>
      <c r="CB138" s="52"/>
      <c r="CC138" s="52"/>
      <c r="CD138" s="52"/>
      <c r="CE138" s="52"/>
      <c r="CF138" s="190"/>
      <c r="CI138" s="52"/>
      <c r="CJ138" s="52"/>
      <c r="CK138" s="52"/>
      <c r="CL138" s="52"/>
      <c r="CM138" s="52"/>
      <c r="CN138" s="190"/>
    </row>
    <row r="139" spans="46:92" ht="24.95" customHeight="1">
      <c r="AT139" s="44"/>
      <c r="AY139" t="s">
        <v>34</v>
      </c>
      <c r="AZ139" t="s">
        <v>516</v>
      </c>
      <c r="BA139" t="s">
        <v>96</v>
      </c>
      <c r="BB139" t="s">
        <v>102</v>
      </c>
      <c r="BC139" t="s">
        <v>105</v>
      </c>
      <c r="BD139" t="s">
        <v>289</v>
      </c>
      <c r="BE139"/>
      <c r="BF139" t="s">
        <v>28</v>
      </c>
      <c r="BG139" s="37" t="str">
        <f t="shared" si="1"/>
        <v>BEVトラック(小型)いすゞエルフ EVZABNKR48AM自家用</v>
      </c>
      <c r="BH139" s="51">
        <v>5754000</v>
      </c>
      <c r="CA139" s="52"/>
      <c r="CB139" s="52"/>
      <c r="CC139" s="52"/>
      <c r="CD139" s="52"/>
      <c r="CE139" s="52"/>
      <c r="CF139" s="190"/>
      <c r="CI139" s="52"/>
      <c r="CJ139" s="52"/>
      <c r="CK139" s="52"/>
      <c r="CL139" s="52"/>
      <c r="CM139" s="52"/>
      <c r="CN139" s="190"/>
    </row>
    <row r="140" spans="46:92" ht="24.95" customHeight="1">
      <c r="AY140" t="s">
        <v>36</v>
      </c>
      <c r="AZ140" t="s">
        <v>516</v>
      </c>
      <c r="BA140" t="s">
        <v>96</v>
      </c>
      <c r="BB140" t="s">
        <v>103</v>
      </c>
      <c r="BC140" t="s">
        <v>112</v>
      </c>
      <c r="BD140" t="s">
        <v>290</v>
      </c>
      <c r="BE140"/>
      <c r="BF140" t="s">
        <v>27</v>
      </c>
      <c r="BG140" s="37" t="str">
        <f t="shared" si="1"/>
        <v>FCVトラック(小型)いすゞFC小型トラック2RGNPR88AN改事業用</v>
      </c>
      <c r="BH140" s="51">
        <v>24939000</v>
      </c>
      <c r="CA140" s="52"/>
      <c r="CB140" s="52"/>
      <c r="CC140" s="52"/>
      <c r="CD140" s="52"/>
      <c r="CE140" s="52"/>
      <c r="CF140" s="190"/>
      <c r="CI140" s="52"/>
      <c r="CJ140" s="52"/>
      <c r="CK140" s="52"/>
      <c r="CL140" s="52"/>
      <c r="CM140" s="52"/>
      <c r="CN140" s="190"/>
    </row>
    <row r="141" spans="46:92" ht="24.95" customHeight="1">
      <c r="AY141" t="s">
        <v>36</v>
      </c>
      <c r="AZ141" t="s">
        <v>516</v>
      </c>
      <c r="BA141" t="s">
        <v>96</v>
      </c>
      <c r="BB141" t="s">
        <v>103</v>
      </c>
      <c r="BC141" t="s">
        <v>112</v>
      </c>
      <c r="BD141" t="s">
        <v>290</v>
      </c>
      <c r="BE141"/>
      <c r="BF141" t="s">
        <v>28</v>
      </c>
      <c r="BG141" s="37" t="str">
        <f t="shared" si="1"/>
        <v>FCVトラック(小型)いすゞFC小型トラック2RGNPR88AN改自家用</v>
      </c>
      <c r="BH141" s="51">
        <v>24827000</v>
      </c>
      <c r="CA141" s="52"/>
      <c r="CB141" s="52"/>
      <c r="CC141" s="52"/>
      <c r="CD141" s="52"/>
      <c r="CE141" s="52"/>
      <c r="CF141" s="190"/>
      <c r="CI141" s="52"/>
      <c r="CJ141" s="52"/>
      <c r="CK141" s="52"/>
      <c r="CL141" s="52"/>
      <c r="CM141" s="52"/>
      <c r="CN141" s="190"/>
    </row>
    <row r="142" spans="46:92" ht="24.95" customHeight="1">
      <c r="AY142" t="s">
        <v>36</v>
      </c>
      <c r="AZ142" t="s">
        <v>516</v>
      </c>
      <c r="BA142" t="s">
        <v>97</v>
      </c>
      <c r="BB142" t="s">
        <v>103</v>
      </c>
      <c r="BC142" t="s">
        <v>112</v>
      </c>
      <c r="BD142" t="s">
        <v>290</v>
      </c>
      <c r="BE142"/>
      <c r="BF142" t="s">
        <v>27</v>
      </c>
      <c r="BG142" s="37" t="str">
        <f t="shared" si="1"/>
        <v>FCVトラック(小型)トヨタFC小型トラック2RGNPR88AN改事業用</v>
      </c>
      <c r="BH142" s="51">
        <v>24992000</v>
      </c>
      <c r="CA142" s="52"/>
      <c r="CB142" s="52"/>
      <c r="CC142" s="52"/>
      <c r="CD142" s="52"/>
      <c r="CE142" s="52"/>
      <c r="CF142" s="190"/>
      <c r="CI142" s="52"/>
      <c r="CJ142" s="52"/>
      <c r="CK142" s="52"/>
      <c r="CL142" s="52"/>
      <c r="CM142" s="52"/>
      <c r="CN142" s="190"/>
    </row>
    <row r="143" spans="46:92" ht="24.95" customHeight="1">
      <c r="AY143" t="s">
        <v>36</v>
      </c>
      <c r="AZ143" t="s">
        <v>516</v>
      </c>
      <c r="BA143" t="s">
        <v>97</v>
      </c>
      <c r="BB143" t="s">
        <v>103</v>
      </c>
      <c r="BC143" t="s">
        <v>112</v>
      </c>
      <c r="BD143" t="s">
        <v>290</v>
      </c>
      <c r="BE143"/>
      <c r="BF143" t="s">
        <v>28</v>
      </c>
      <c r="BG143" s="37" t="str">
        <f t="shared" si="1"/>
        <v>FCVトラック(小型)トヨタFC小型トラック2RGNPR88AN改自家用</v>
      </c>
      <c r="BH143" s="51">
        <v>24880000</v>
      </c>
      <c r="CA143" s="52"/>
      <c r="CB143" s="52"/>
      <c r="CC143" s="52"/>
      <c r="CD143" s="52"/>
      <c r="CE143" s="52"/>
      <c r="CF143" s="190"/>
      <c r="CI143" s="52"/>
      <c r="CJ143" s="52"/>
      <c r="CK143" s="52"/>
      <c r="CL143" s="52"/>
      <c r="CM143" s="52"/>
      <c r="CN143" s="190"/>
    </row>
    <row r="144" spans="46:92" ht="24.95" customHeight="1">
      <c r="AY144" t="s">
        <v>34</v>
      </c>
      <c r="AZ144" t="s">
        <v>517</v>
      </c>
      <c r="BA144" t="s">
        <v>472</v>
      </c>
      <c r="BB144" t="s">
        <v>471</v>
      </c>
      <c r="BC144"/>
      <c r="BD144" t="s">
        <v>104</v>
      </c>
      <c r="BE144"/>
      <c r="BF144" t="s">
        <v>27</v>
      </c>
      <c r="BG144" s="37" t="str">
        <f t="shared" si="1"/>
        <v>BEV軽自動車(バン)柳州五菱or不明FKVfumei事業用</v>
      </c>
      <c r="BH144" s="51">
        <v>1370000</v>
      </c>
      <c r="CA144" s="52"/>
      <c r="CB144" s="52"/>
      <c r="CC144" s="52"/>
      <c r="CD144" s="52"/>
      <c r="CE144" s="52"/>
      <c r="CF144" s="190"/>
      <c r="CI144" s="52"/>
      <c r="CJ144" s="52"/>
      <c r="CK144" s="52"/>
      <c r="CL144" s="52"/>
      <c r="CM144" s="52"/>
      <c r="CN144" s="190"/>
    </row>
    <row r="145" spans="51:92" ht="24.95" customHeight="1">
      <c r="AY145" t="s">
        <v>34</v>
      </c>
      <c r="AZ145" t="s">
        <v>39</v>
      </c>
      <c r="BA145" t="s">
        <v>550</v>
      </c>
      <c r="BB145" t="s">
        <v>551</v>
      </c>
      <c r="BC145"/>
      <c r="BD145" t="s">
        <v>104</v>
      </c>
      <c r="BE145" t="s">
        <v>553</v>
      </c>
      <c r="BF145" t="s">
        <v>27</v>
      </c>
      <c r="BG145" s="37" t="str">
        <f t="shared" si="1"/>
        <v>BEVトラクタUDトラックスボルボ FH Electricfumei5バッテリー使用事業用</v>
      </c>
      <c r="BH145" s="51">
        <v>32551000</v>
      </c>
      <c r="CA145" s="52"/>
      <c r="CB145" s="52"/>
      <c r="CC145" s="52"/>
      <c r="CD145" s="52"/>
      <c r="CE145" s="52"/>
      <c r="CF145" s="190"/>
      <c r="CI145" s="52"/>
      <c r="CJ145" s="52"/>
      <c r="CK145" s="52"/>
      <c r="CL145" s="52"/>
      <c r="CM145" s="52"/>
      <c r="CN145" s="190"/>
    </row>
    <row r="146" spans="51:92" ht="24.95" customHeight="1">
      <c r="AY146" t="s">
        <v>34</v>
      </c>
      <c r="AZ146" t="s">
        <v>39</v>
      </c>
      <c r="BA146" t="s">
        <v>550</v>
      </c>
      <c r="BB146" t="s">
        <v>551</v>
      </c>
      <c r="BC146"/>
      <c r="BD146" t="s">
        <v>104</v>
      </c>
      <c r="BE146" t="s">
        <v>553</v>
      </c>
      <c r="BF146" t="s">
        <v>28</v>
      </c>
      <c r="BG146" s="37" t="str">
        <f t="shared" si="1"/>
        <v>BEVトラクタUDトラックスボルボ FH Electricfumei5バッテリー使用自家用</v>
      </c>
      <c r="BH146" s="51">
        <v>32439000</v>
      </c>
      <c r="CA146" s="52"/>
      <c r="CB146" s="52"/>
      <c r="CC146" s="52"/>
      <c r="CD146" s="52"/>
      <c r="CE146" s="52"/>
      <c r="CF146" s="190"/>
      <c r="CI146" s="52"/>
      <c r="CJ146" s="52"/>
      <c r="CK146" s="52"/>
      <c r="CL146" s="52"/>
      <c r="CM146" s="52"/>
      <c r="CN146" s="190"/>
    </row>
    <row r="147" spans="51:92" ht="24.95" customHeight="1">
      <c r="AY147" t="s">
        <v>34</v>
      </c>
      <c r="AZ147" t="s">
        <v>39</v>
      </c>
      <c r="BA147" t="s">
        <v>550</v>
      </c>
      <c r="BB147" t="s">
        <v>551</v>
      </c>
      <c r="BC147"/>
      <c r="BD147" t="s">
        <v>104</v>
      </c>
      <c r="BE147" t="s">
        <v>554</v>
      </c>
      <c r="BF147" t="s">
        <v>27</v>
      </c>
      <c r="BG147" s="37" t="str">
        <f t="shared" si="1"/>
        <v>BEVトラクタUDトラックスボルボ FH Electricfumei6バッテリー使用事業用</v>
      </c>
      <c r="BH147" s="51">
        <v>35885000</v>
      </c>
      <c r="CA147" s="52"/>
      <c r="CB147" s="52"/>
      <c r="CC147" s="52"/>
      <c r="CD147" s="52"/>
      <c r="CE147" s="52"/>
      <c r="CF147" s="190"/>
      <c r="CI147" s="52"/>
      <c r="CJ147" s="52"/>
      <c r="CK147" s="52"/>
      <c r="CL147" s="52"/>
      <c r="CM147" s="52"/>
      <c r="CN147" s="190"/>
    </row>
    <row r="148" spans="51:92" ht="24.95" customHeight="1">
      <c r="AY148" t="s">
        <v>34</v>
      </c>
      <c r="AZ148" t="s">
        <v>39</v>
      </c>
      <c r="BA148" t="s">
        <v>550</v>
      </c>
      <c r="BB148" t="s">
        <v>551</v>
      </c>
      <c r="BC148"/>
      <c r="BD148" t="s">
        <v>104</v>
      </c>
      <c r="BE148" t="s">
        <v>554</v>
      </c>
      <c r="BF148" t="s">
        <v>28</v>
      </c>
      <c r="BG148" s="37" t="str">
        <f t="shared" si="1"/>
        <v>BEVトラクタUDトラックスボルボ FH Electricfumei6バッテリー使用自家用</v>
      </c>
      <c r="BH148" s="51">
        <v>35773000</v>
      </c>
      <c r="CA148" s="52"/>
      <c r="CB148" s="52"/>
      <c r="CC148" s="52"/>
      <c r="CD148" s="52"/>
      <c r="CE148" s="52"/>
      <c r="CF148" s="190"/>
      <c r="CI148" s="52"/>
      <c r="CJ148" s="52"/>
      <c r="CK148" s="52"/>
      <c r="CL148" s="52"/>
      <c r="CM148" s="52"/>
      <c r="CN148" s="190"/>
    </row>
    <row r="149" spans="51:92" ht="24.95" customHeight="1">
      <c r="CA149" s="52"/>
      <c r="CB149" s="52"/>
      <c r="CC149" s="52"/>
      <c r="CD149" s="52"/>
      <c r="CE149" s="52"/>
      <c r="CF149" s="190"/>
      <c r="CI149" s="52"/>
      <c r="CJ149" s="52"/>
      <c r="CK149" s="52"/>
      <c r="CL149" s="52"/>
      <c r="CM149" s="52"/>
      <c r="CN149" s="190"/>
    </row>
    <row r="150" spans="51:92" ht="24.95" customHeight="1">
      <c r="CA150" s="52"/>
      <c r="CB150" s="52"/>
      <c r="CC150" s="52"/>
      <c r="CD150" s="52"/>
      <c r="CE150" s="52"/>
      <c r="CF150" s="190"/>
      <c r="CI150" s="52"/>
      <c r="CJ150" s="52"/>
      <c r="CK150" s="52"/>
      <c r="CL150" s="52"/>
      <c r="CM150" s="52"/>
      <c r="CN150" s="190"/>
    </row>
    <row r="151" spans="51:92" ht="24.95" customHeight="1">
      <c r="CA151" s="52"/>
      <c r="CB151" s="52"/>
      <c r="CC151" s="52"/>
      <c r="CD151" s="52"/>
      <c r="CE151" s="52"/>
      <c r="CF151" s="190"/>
      <c r="CI151" s="52"/>
      <c r="CJ151" s="52"/>
      <c r="CK151" s="52"/>
      <c r="CL151" s="52"/>
      <c r="CM151" s="52"/>
      <c r="CN151" s="190"/>
    </row>
    <row r="152" spans="51:92" ht="24.95" customHeight="1">
      <c r="CA152" s="52"/>
      <c r="CB152" s="52"/>
      <c r="CC152" s="52"/>
      <c r="CD152" s="52"/>
      <c r="CE152" s="52"/>
      <c r="CF152" s="190"/>
      <c r="CI152" s="52"/>
      <c r="CJ152" s="52"/>
      <c r="CK152" s="52"/>
      <c r="CL152" s="52"/>
      <c r="CM152" s="52"/>
      <c r="CN152" s="190"/>
    </row>
    <row r="153" spans="51:92" ht="24.95" customHeight="1">
      <c r="CA153" s="52"/>
      <c r="CB153" s="52"/>
      <c r="CC153" s="52"/>
      <c r="CD153" s="52"/>
      <c r="CE153" s="52"/>
      <c r="CF153" s="190"/>
      <c r="CI153" s="52"/>
      <c r="CJ153" s="52"/>
      <c r="CK153" s="52"/>
      <c r="CL153" s="52"/>
      <c r="CM153" s="52"/>
      <c r="CN153" s="190"/>
    </row>
    <row r="154" spans="51:92" ht="24.95" customHeight="1">
      <c r="CA154" s="52"/>
      <c r="CB154" s="52"/>
      <c r="CC154" s="52"/>
      <c r="CD154" s="52"/>
      <c r="CE154" s="52"/>
      <c r="CF154" s="190"/>
      <c r="CI154" s="52"/>
      <c r="CJ154" s="52"/>
      <c r="CK154" s="52"/>
      <c r="CL154" s="52"/>
      <c r="CM154" s="52"/>
      <c r="CN154" s="190"/>
    </row>
    <row r="155" spans="51:92" ht="24.95" customHeight="1">
      <c r="CA155" s="52"/>
      <c r="CB155" s="52"/>
      <c r="CC155" s="52"/>
      <c r="CD155" s="52"/>
      <c r="CE155" s="52"/>
      <c r="CF155" s="190"/>
      <c r="CI155" s="52"/>
      <c r="CJ155" s="52"/>
      <c r="CK155" s="52"/>
      <c r="CL155" s="52"/>
      <c r="CM155" s="52"/>
      <c r="CN155" s="190"/>
    </row>
    <row r="156" spans="51:92" ht="24.95" customHeight="1">
      <c r="CA156" s="52"/>
      <c r="CB156" s="52"/>
      <c r="CC156" s="52"/>
      <c r="CD156" s="52"/>
      <c r="CE156" s="52"/>
      <c r="CF156" s="190"/>
      <c r="CI156" s="52"/>
      <c r="CJ156" s="52"/>
      <c r="CK156" s="52"/>
      <c r="CL156" s="52"/>
      <c r="CM156" s="52"/>
      <c r="CN156" s="190"/>
    </row>
    <row r="157" spans="51:92" ht="24.95" customHeight="1">
      <c r="CA157" s="52"/>
      <c r="CB157" s="52"/>
      <c r="CC157" s="52"/>
      <c r="CD157" s="52"/>
      <c r="CE157" s="52"/>
      <c r="CF157" s="190"/>
      <c r="CI157" s="52"/>
      <c r="CJ157" s="52"/>
      <c r="CK157" s="52"/>
      <c r="CL157" s="52"/>
      <c r="CM157" s="52"/>
      <c r="CN157" s="190"/>
    </row>
    <row r="158" spans="51:92" ht="24.95" customHeight="1">
      <c r="CA158" s="52"/>
      <c r="CB158" s="52"/>
      <c r="CC158" s="52"/>
      <c r="CD158" s="52"/>
      <c r="CE158" s="52"/>
      <c r="CF158" s="190"/>
      <c r="CI158" s="52"/>
      <c r="CJ158" s="52"/>
      <c r="CK158" s="52"/>
      <c r="CL158" s="52"/>
      <c r="CM158" s="52"/>
      <c r="CN158" s="190"/>
    </row>
    <row r="159" spans="51:92" ht="24.95" customHeight="1">
      <c r="CA159" s="52"/>
      <c r="CB159" s="52"/>
      <c r="CC159" s="52"/>
      <c r="CD159" s="52"/>
      <c r="CE159" s="52"/>
      <c r="CF159" s="190"/>
      <c r="CI159" s="52"/>
      <c r="CJ159" s="52"/>
      <c r="CK159" s="52"/>
      <c r="CL159" s="52"/>
      <c r="CM159" s="52"/>
      <c r="CN159" s="190"/>
    </row>
    <row r="160" spans="51:92" ht="24.95" customHeight="1">
      <c r="CA160" s="52"/>
      <c r="CB160" s="52"/>
      <c r="CC160" s="52"/>
      <c r="CD160" s="52"/>
      <c r="CE160" s="52"/>
      <c r="CF160" s="190"/>
      <c r="CI160" s="52"/>
      <c r="CJ160" s="52"/>
      <c r="CK160" s="52"/>
      <c r="CL160" s="52"/>
      <c r="CM160" s="52"/>
      <c r="CN160" s="190"/>
    </row>
    <row r="161" spans="79:92" ht="24.95" customHeight="1">
      <c r="CA161" s="52"/>
      <c r="CB161" s="52"/>
      <c r="CC161" s="52"/>
      <c r="CD161" s="52"/>
      <c r="CE161" s="52"/>
      <c r="CF161" s="190"/>
      <c r="CI161" s="52"/>
      <c r="CJ161" s="52"/>
      <c r="CK161" s="52"/>
      <c r="CL161" s="52"/>
      <c r="CM161" s="52"/>
      <c r="CN161" s="190"/>
    </row>
    <row r="162" spans="79:92" ht="24.95" customHeight="1">
      <c r="CA162" s="52"/>
      <c r="CB162" s="52"/>
      <c r="CC162" s="52"/>
      <c r="CD162" s="52"/>
      <c r="CE162" s="52"/>
      <c r="CF162" s="190"/>
      <c r="CI162" s="52"/>
      <c r="CJ162" s="52"/>
      <c r="CK162" s="52"/>
      <c r="CL162" s="52"/>
      <c r="CM162" s="52"/>
      <c r="CN162" s="190"/>
    </row>
    <row r="163" spans="79:92" ht="24.95" customHeight="1">
      <c r="CA163" s="52"/>
      <c r="CB163" s="52"/>
      <c r="CC163" s="52"/>
      <c r="CD163" s="52"/>
      <c r="CE163" s="52"/>
      <c r="CF163" s="190"/>
      <c r="CI163" s="52"/>
      <c r="CJ163" s="52"/>
      <c r="CK163" s="52"/>
      <c r="CL163" s="52"/>
      <c r="CM163" s="52"/>
      <c r="CN163" s="190"/>
    </row>
    <row r="164" spans="79:92" ht="24.95" customHeight="1">
      <c r="CA164" s="52"/>
      <c r="CB164" s="52"/>
      <c r="CC164" s="52"/>
      <c r="CD164" s="52"/>
      <c r="CE164" s="52"/>
      <c r="CF164" s="190"/>
      <c r="CI164" s="52"/>
      <c r="CJ164" s="52"/>
      <c r="CK164" s="52"/>
      <c r="CL164" s="52"/>
      <c r="CM164" s="52"/>
      <c r="CN164" s="190"/>
    </row>
    <row r="165" spans="79:92" ht="24.95" customHeight="1">
      <c r="CA165" s="52"/>
      <c r="CB165" s="52"/>
      <c r="CC165" s="52"/>
      <c r="CD165" s="52"/>
      <c r="CE165" s="52"/>
      <c r="CF165" s="190"/>
      <c r="CI165" s="52"/>
      <c r="CJ165" s="52"/>
      <c r="CK165" s="52"/>
      <c r="CL165" s="52"/>
      <c r="CM165" s="52"/>
      <c r="CN165" s="190"/>
    </row>
    <row r="166" spans="79:92" ht="24.95" customHeight="1">
      <c r="CA166" s="52"/>
      <c r="CB166" s="52"/>
      <c r="CC166" s="52"/>
      <c r="CD166" s="52"/>
      <c r="CE166" s="52"/>
      <c r="CF166" s="190"/>
      <c r="CI166" s="52"/>
      <c r="CJ166" s="52"/>
      <c r="CK166" s="52"/>
      <c r="CL166" s="52"/>
      <c r="CM166" s="52"/>
      <c r="CN166" s="190"/>
    </row>
    <row r="167" spans="79:92" ht="24.95" customHeight="1">
      <c r="CA167" s="52"/>
      <c r="CB167" s="52"/>
      <c r="CC167" s="52"/>
      <c r="CD167" s="52"/>
      <c r="CE167" s="52"/>
      <c r="CF167" s="190"/>
      <c r="CI167" s="52"/>
      <c r="CJ167" s="52"/>
      <c r="CK167" s="52"/>
      <c r="CL167" s="52"/>
      <c r="CM167" s="52"/>
      <c r="CN167" s="190"/>
    </row>
    <row r="168" spans="79:92" ht="24.95" customHeight="1">
      <c r="CA168" s="52"/>
      <c r="CB168" s="52"/>
      <c r="CC168" s="52"/>
      <c r="CD168" s="52"/>
      <c r="CE168" s="52"/>
      <c r="CF168" s="190"/>
      <c r="CI168" s="52"/>
      <c r="CJ168" s="52"/>
      <c r="CK168" s="52"/>
      <c r="CL168" s="52"/>
      <c r="CM168" s="52"/>
      <c r="CN168" s="190"/>
    </row>
    <row r="169" spans="79:92" ht="24.95" customHeight="1">
      <c r="CA169" s="52"/>
      <c r="CB169" s="52"/>
      <c r="CC169" s="52"/>
      <c r="CD169" s="52"/>
      <c r="CE169" s="52"/>
      <c r="CF169" s="190"/>
      <c r="CI169" s="52"/>
      <c r="CJ169" s="52"/>
      <c r="CK169" s="52"/>
      <c r="CL169" s="52"/>
      <c r="CM169" s="52"/>
      <c r="CN169" s="190"/>
    </row>
    <row r="170" spans="79:92" ht="24.95" customHeight="1">
      <c r="CA170" s="52"/>
      <c r="CB170" s="52"/>
      <c r="CC170" s="52"/>
      <c r="CD170" s="52"/>
      <c r="CE170" s="52"/>
      <c r="CF170" s="190"/>
      <c r="CI170" s="52"/>
      <c r="CJ170" s="52"/>
      <c r="CK170" s="52"/>
      <c r="CL170" s="52"/>
      <c r="CM170" s="52"/>
      <c r="CN170" s="190"/>
    </row>
    <row r="171" spans="79:92" ht="24.95" customHeight="1">
      <c r="CA171" s="52"/>
      <c r="CB171" s="52"/>
      <c r="CC171" s="52"/>
      <c r="CD171" s="52"/>
      <c r="CE171" s="52"/>
      <c r="CF171" s="190"/>
      <c r="CI171" s="52"/>
      <c r="CJ171" s="52"/>
      <c r="CK171" s="52"/>
      <c r="CL171" s="52"/>
      <c r="CM171" s="52"/>
      <c r="CN171" s="190"/>
    </row>
    <row r="172" spans="79:92" ht="24.95" customHeight="1">
      <c r="CA172" s="52"/>
      <c r="CB172" s="52"/>
      <c r="CC172" s="52"/>
      <c r="CD172" s="52"/>
      <c r="CE172" s="52"/>
      <c r="CF172" s="190"/>
      <c r="CI172" s="52"/>
      <c r="CJ172" s="52"/>
      <c r="CK172" s="52"/>
      <c r="CL172" s="52"/>
      <c r="CM172" s="52"/>
      <c r="CN172" s="190"/>
    </row>
    <row r="173" spans="79:92" ht="24.95" customHeight="1">
      <c r="CA173" s="52"/>
      <c r="CB173" s="52"/>
      <c r="CC173" s="52"/>
      <c r="CD173" s="52"/>
      <c r="CE173" s="52"/>
      <c r="CF173" s="190"/>
      <c r="CI173" s="52"/>
      <c r="CJ173" s="52"/>
      <c r="CK173" s="52"/>
      <c r="CL173" s="52"/>
      <c r="CM173" s="52"/>
      <c r="CN173" s="190"/>
    </row>
    <row r="174" spans="79:92" ht="24.95" customHeight="1">
      <c r="CA174" s="52"/>
      <c r="CB174" s="52"/>
      <c r="CC174" s="52"/>
      <c r="CD174" s="52"/>
      <c r="CE174" s="52"/>
      <c r="CF174" s="190"/>
      <c r="CI174" s="52"/>
      <c r="CJ174" s="52"/>
      <c r="CK174" s="52"/>
      <c r="CL174" s="52"/>
      <c r="CM174" s="52"/>
      <c r="CN174" s="190"/>
    </row>
    <row r="175" spans="79:92" ht="24.95" customHeight="1">
      <c r="CA175" s="52"/>
      <c r="CB175" s="52"/>
      <c r="CC175" s="52"/>
      <c r="CD175" s="52"/>
      <c r="CE175" s="52"/>
      <c r="CF175" s="190"/>
      <c r="CI175" s="52"/>
      <c r="CJ175" s="52"/>
      <c r="CK175" s="52"/>
      <c r="CL175" s="52"/>
      <c r="CM175" s="52"/>
      <c r="CN175" s="190"/>
    </row>
    <row r="176" spans="79:92" ht="24.95" customHeight="1">
      <c r="CA176" s="52"/>
      <c r="CB176" s="52"/>
      <c r="CC176" s="52"/>
      <c r="CD176" s="52"/>
      <c r="CE176" s="52"/>
      <c r="CF176" s="190"/>
      <c r="CI176" s="52"/>
    </row>
    <row r="177" spans="79:87" ht="24.95" customHeight="1">
      <c r="CA177" s="52"/>
      <c r="CB177" s="52"/>
      <c r="CC177" s="52"/>
      <c r="CD177" s="52"/>
      <c r="CE177" s="52"/>
      <c r="CF177" s="190"/>
      <c r="CI177" s="52"/>
    </row>
    <row r="178" spans="79:87" ht="24.95" customHeight="1">
      <c r="CA178" s="52"/>
      <c r="CB178" s="52"/>
      <c r="CC178" s="52"/>
      <c r="CD178" s="52"/>
      <c r="CE178" s="52"/>
      <c r="CF178" s="190"/>
      <c r="CI178" s="52"/>
    </row>
    <row r="179" spans="79:87">
      <c r="CA179" s="52"/>
      <c r="CB179" s="52"/>
      <c r="CC179" s="52"/>
      <c r="CD179" s="52"/>
      <c r="CE179" s="52"/>
      <c r="CF179" s="190"/>
      <c r="CI179" s="52"/>
    </row>
    <row r="180" spans="79:87">
      <c r="CA180" s="52"/>
      <c r="CB180" s="52"/>
      <c r="CC180" s="52"/>
      <c r="CD180" s="52"/>
      <c r="CE180" s="52"/>
      <c r="CF180" s="190"/>
      <c r="CI180" s="52"/>
    </row>
    <row r="181" spans="79:87">
      <c r="CA181" s="52"/>
      <c r="CB181" s="52"/>
      <c r="CC181" s="52"/>
      <c r="CD181" s="52"/>
      <c r="CE181" s="52"/>
      <c r="CF181" s="190"/>
    </row>
    <row r="182" spans="79:87">
      <c r="CA182" s="52"/>
      <c r="CB182" s="52"/>
      <c r="CC182" s="52"/>
      <c r="CD182" s="52"/>
      <c r="CE182" s="52"/>
      <c r="CF182" s="190"/>
    </row>
    <row r="183" spans="79:87">
      <c r="CA183" s="52"/>
      <c r="CB183" s="52"/>
      <c r="CC183" s="52"/>
      <c r="CD183" s="52"/>
      <c r="CE183" s="52"/>
      <c r="CF183" s="190"/>
    </row>
    <row r="184" spans="79:87">
      <c r="CA184" s="52"/>
      <c r="CB184" s="52"/>
      <c r="CC184" s="52"/>
      <c r="CD184" s="52"/>
      <c r="CE184" s="52"/>
      <c r="CF184" s="190"/>
    </row>
    <row r="185" spans="79:87">
      <c r="CA185" s="52"/>
      <c r="CB185" s="52"/>
      <c r="CC185" s="52"/>
      <c r="CD185" s="52"/>
      <c r="CE185" s="52"/>
      <c r="CF185" s="190"/>
    </row>
    <row r="186" spans="79:87">
      <c r="CA186" s="52"/>
      <c r="CB186" s="52"/>
      <c r="CC186" s="52"/>
      <c r="CD186" s="52"/>
      <c r="CE186" s="52"/>
      <c r="CF186" s="190"/>
    </row>
    <row r="187" spans="79:87">
      <c r="CA187" s="52"/>
      <c r="CB187" s="52"/>
      <c r="CC187" s="52"/>
      <c r="CD187" s="52"/>
      <c r="CE187" s="52"/>
      <c r="CF187" s="190"/>
    </row>
    <row r="188" spans="79:87">
      <c r="CA188" s="52"/>
      <c r="CB188" s="52"/>
      <c r="CC188" s="52"/>
      <c r="CD188" s="52"/>
      <c r="CE188" s="52"/>
      <c r="CF188" s="190"/>
    </row>
    <row r="189" spans="79:87">
      <c r="CA189" s="52"/>
      <c r="CB189" s="52"/>
      <c r="CC189" s="52"/>
      <c r="CD189" s="52"/>
      <c r="CE189" s="52"/>
      <c r="CF189" s="190"/>
    </row>
    <row r="190" spans="79:87">
      <c r="CA190" s="52"/>
      <c r="CB190" s="52"/>
      <c r="CC190" s="52"/>
      <c r="CD190" s="52"/>
      <c r="CE190" s="52"/>
      <c r="CF190" s="190"/>
    </row>
    <row r="191" spans="79:87">
      <c r="CA191" s="52"/>
      <c r="CB191" s="52"/>
      <c r="CC191" s="52"/>
      <c r="CD191" s="52"/>
      <c r="CE191" s="52"/>
      <c r="CF191" s="190"/>
    </row>
    <row r="192" spans="79:87">
      <c r="CA192" s="52"/>
      <c r="CB192" s="52"/>
      <c r="CC192" s="52"/>
      <c r="CD192" s="52"/>
      <c r="CE192" s="52"/>
      <c r="CF192" s="190"/>
    </row>
    <row r="193" spans="79:84">
      <c r="CA193" s="52"/>
      <c r="CB193" s="52"/>
      <c r="CC193" s="52"/>
      <c r="CD193" s="52"/>
      <c r="CE193" s="52"/>
      <c r="CF193" s="190"/>
    </row>
    <row r="194" spans="79:84">
      <c r="CA194" s="52"/>
      <c r="CB194" s="52"/>
      <c r="CC194" s="52"/>
      <c r="CD194" s="52"/>
      <c r="CE194" s="52"/>
      <c r="CF194" s="190"/>
    </row>
    <row r="195" spans="79:84">
      <c r="CA195" s="52"/>
      <c r="CB195" s="52"/>
      <c r="CC195" s="52"/>
      <c r="CD195" s="52"/>
      <c r="CE195" s="52"/>
      <c r="CF195" s="190"/>
    </row>
    <row r="196" spans="79:84">
      <c r="CA196" s="52"/>
      <c r="CB196" s="52"/>
      <c r="CC196" s="52"/>
      <c r="CD196" s="52"/>
      <c r="CE196" s="52"/>
      <c r="CF196" s="190"/>
    </row>
    <row r="197" spans="79:84">
      <c r="CA197" s="52"/>
      <c r="CB197" s="52"/>
      <c r="CC197" s="52"/>
      <c r="CD197" s="52"/>
      <c r="CE197" s="52"/>
      <c r="CF197" s="190"/>
    </row>
    <row r="198" spans="79:84">
      <c r="CA198" s="52"/>
      <c r="CB198" s="52"/>
      <c r="CC198" s="52"/>
      <c r="CD198" s="52"/>
      <c r="CE198" s="52"/>
      <c r="CF198" s="190"/>
    </row>
    <row r="199" spans="79:84">
      <c r="CA199" s="52"/>
      <c r="CB199" s="52"/>
      <c r="CC199" s="52"/>
      <c r="CD199" s="52"/>
      <c r="CE199" s="52"/>
      <c r="CF199" s="190"/>
    </row>
    <row r="200" spans="79:84">
      <c r="CA200" s="52"/>
      <c r="CB200" s="52"/>
      <c r="CC200" s="52"/>
      <c r="CD200" s="52"/>
      <c r="CE200" s="52"/>
      <c r="CF200" s="190"/>
    </row>
    <row r="201" spans="79:84">
      <c r="CA201" s="52"/>
      <c r="CB201" s="52"/>
      <c r="CC201" s="52"/>
      <c r="CD201" s="52"/>
      <c r="CE201" s="52"/>
      <c r="CF201" s="190"/>
    </row>
    <row r="202" spans="79:84">
      <c r="CA202" s="52"/>
      <c r="CB202" s="52"/>
      <c r="CC202" s="52"/>
      <c r="CD202" s="52"/>
      <c r="CE202" s="52"/>
      <c r="CF202" s="190"/>
    </row>
    <row r="203" spans="79:84">
      <c r="CA203" s="52"/>
      <c r="CB203" s="52"/>
      <c r="CC203" s="52"/>
      <c r="CD203" s="52"/>
      <c r="CE203" s="52"/>
      <c r="CF203" s="190"/>
    </row>
    <row r="204" spans="79:84">
      <c r="CA204" s="52"/>
      <c r="CB204" s="52"/>
      <c r="CC204" s="52"/>
      <c r="CD204" s="52"/>
      <c r="CE204" s="52"/>
      <c r="CF204" s="190"/>
    </row>
    <row r="205" spans="79:84">
      <c r="CA205" s="52"/>
      <c r="CB205" s="52"/>
      <c r="CC205" s="52"/>
      <c r="CD205" s="52"/>
      <c r="CE205" s="52"/>
      <c r="CF205" s="190"/>
    </row>
    <row r="206" spans="79:84">
      <c r="CA206" s="52"/>
      <c r="CB206" s="52"/>
      <c r="CC206" s="52"/>
      <c r="CD206" s="52"/>
      <c r="CE206" s="52"/>
      <c r="CF206" s="190"/>
    </row>
    <row r="207" spans="79:84">
      <c r="CA207" s="52"/>
      <c r="CB207" s="52"/>
      <c r="CC207" s="52"/>
      <c r="CD207" s="52"/>
      <c r="CE207" s="52"/>
      <c r="CF207" s="190"/>
    </row>
    <row r="208" spans="79:84">
      <c r="CA208" s="52"/>
      <c r="CB208" s="52"/>
      <c r="CC208" s="52"/>
      <c r="CD208" s="52"/>
      <c r="CE208" s="52"/>
      <c r="CF208" s="190"/>
    </row>
    <row r="209" spans="79:84">
      <c r="CA209" s="52"/>
      <c r="CB209" s="52"/>
      <c r="CC209" s="52"/>
      <c r="CD209" s="52"/>
      <c r="CE209" s="52"/>
      <c r="CF209" s="190"/>
    </row>
    <row r="210" spans="79:84">
      <c r="CA210" s="52"/>
      <c r="CB210" s="52"/>
      <c r="CC210" s="52"/>
      <c r="CD210" s="52"/>
      <c r="CE210" s="52"/>
      <c r="CF210" s="190"/>
    </row>
    <row r="211" spans="79:84">
      <c r="CA211" s="52"/>
      <c r="CB211" s="52"/>
      <c r="CC211" s="52"/>
      <c r="CD211" s="52"/>
      <c r="CE211" s="52"/>
      <c r="CF211" s="190"/>
    </row>
    <row r="212" spans="79:84">
      <c r="CA212" s="52"/>
      <c r="CB212" s="52"/>
      <c r="CC212" s="52"/>
      <c r="CD212" s="52"/>
      <c r="CE212" s="52"/>
      <c r="CF212" s="190"/>
    </row>
    <row r="213" spans="79:84">
      <c r="CA213" s="52"/>
      <c r="CB213" s="52"/>
      <c r="CC213" s="52"/>
      <c r="CD213" s="52"/>
      <c r="CE213" s="52"/>
      <c r="CF213" s="190"/>
    </row>
    <row r="214" spans="79:84">
      <c r="CA214" s="52"/>
      <c r="CB214" s="52"/>
      <c r="CC214" s="52"/>
      <c r="CD214" s="52"/>
      <c r="CE214" s="52"/>
      <c r="CF214" s="190"/>
    </row>
    <row r="215" spans="79:84">
      <c r="CA215" s="52"/>
      <c r="CB215" s="52"/>
      <c r="CC215" s="52"/>
      <c r="CD215" s="52"/>
      <c r="CE215" s="52"/>
      <c r="CF215" s="190"/>
    </row>
    <row r="216" spans="79:84">
      <c r="CA216" s="52"/>
      <c r="CB216" s="52"/>
      <c r="CC216" s="52"/>
      <c r="CD216" s="52"/>
      <c r="CE216" s="52"/>
      <c r="CF216" s="190"/>
    </row>
    <row r="217" spans="79:84">
      <c r="CA217" s="52"/>
      <c r="CB217" s="52"/>
      <c r="CC217" s="52"/>
      <c r="CD217" s="52"/>
      <c r="CE217" s="52"/>
      <c r="CF217" s="190"/>
    </row>
    <row r="218" spans="79:84">
      <c r="CA218" s="52"/>
      <c r="CB218" s="52"/>
      <c r="CC218" s="52"/>
      <c r="CD218" s="52"/>
      <c r="CE218" s="52"/>
      <c r="CF218" s="190"/>
    </row>
    <row r="219" spans="79:84">
      <c r="CA219" s="52"/>
      <c r="CB219" s="52"/>
      <c r="CC219" s="52"/>
      <c r="CD219" s="52"/>
      <c r="CE219" s="52"/>
      <c r="CF219" s="190"/>
    </row>
    <row r="220" spans="79:84">
      <c r="CA220" s="52"/>
      <c r="CB220" s="52"/>
      <c r="CC220" s="52"/>
      <c r="CD220" s="52"/>
      <c r="CE220" s="52"/>
      <c r="CF220" s="190"/>
    </row>
    <row r="221" spans="79:84">
      <c r="CA221" s="52"/>
      <c r="CB221" s="52"/>
      <c r="CC221" s="52"/>
      <c r="CD221" s="52"/>
      <c r="CE221" s="52"/>
      <c r="CF221" s="190"/>
    </row>
    <row r="222" spans="79:84">
      <c r="CA222" s="52"/>
      <c r="CB222" s="52"/>
      <c r="CC222" s="52"/>
      <c r="CD222" s="52"/>
      <c r="CE222" s="52"/>
      <c r="CF222" s="190"/>
    </row>
    <row r="223" spans="79:84">
      <c r="CA223" s="52"/>
      <c r="CB223" s="52"/>
      <c r="CC223" s="52"/>
      <c r="CD223" s="52"/>
      <c r="CE223" s="52"/>
      <c r="CF223" s="190"/>
    </row>
    <row r="224" spans="79:84">
      <c r="CA224" s="52"/>
      <c r="CB224" s="52"/>
      <c r="CC224" s="52"/>
      <c r="CD224" s="52"/>
      <c r="CE224" s="52"/>
      <c r="CF224" s="190"/>
    </row>
    <row r="225" spans="79:84">
      <c r="CA225" s="52"/>
      <c r="CB225" s="52"/>
      <c r="CC225" s="52"/>
      <c r="CD225" s="52"/>
      <c r="CE225" s="52"/>
      <c r="CF225" s="190"/>
    </row>
    <row r="226" spans="79:84">
      <c r="CA226" s="52"/>
      <c r="CB226" s="52"/>
      <c r="CC226" s="52"/>
      <c r="CD226" s="52"/>
      <c r="CE226" s="52"/>
      <c r="CF226" s="190"/>
    </row>
    <row r="227" spans="79:84">
      <c r="CA227" s="52"/>
      <c r="CB227" s="52"/>
      <c r="CC227" s="52"/>
      <c r="CD227" s="52"/>
      <c r="CE227" s="52"/>
      <c r="CF227" s="190"/>
    </row>
    <row r="228" spans="79:84">
      <c r="CA228" s="52"/>
      <c r="CB228" s="52"/>
      <c r="CC228" s="52"/>
      <c r="CD228" s="52"/>
      <c r="CE228" s="52"/>
      <c r="CF228" s="190"/>
    </row>
    <row r="229" spans="79:84">
      <c r="CA229" s="52"/>
      <c r="CB229" s="52"/>
      <c r="CC229" s="52"/>
      <c r="CD229" s="52"/>
      <c r="CE229" s="52"/>
      <c r="CF229" s="190"/>
    </row>
    <row r="230" spans="79:84">
      <c r="CA230" s="52"/>
      <c r="CB230" s="52"/>
      <c r="CC230" s="52"/>
      <c r="CD230" s="52"/>
      <c r="CE230" s="52"/>
      <c r="CF230" s="190"/>
    </row>
    <row r="231" spans="79:84">
      <c r="CA231" s="52"/>
      <c r="CB231" s="52"/>
      <c r="CC231" s="52"/>
      <c r="CD231" s="52"/>
      <c r="CE231" s="52"/>
      <c r="CF231" s="190"/>
    </row>
    <row r="232" spans="79:84">
      <c r="CA232" s="52"/>
      <c r="CB232" s="52"/>
      <c r="CC232" s="52"/>
      <c r="CD232" s="52"/>
      <c r="CE232" s="52"/>
      <c r="CF232" s="190"/>
    </row>
    <row r="233" spans="79:84">
      <c r="CA233" s="52"/>
      <c r="CB233" s="52"/>
      <c r="CC233" s="52"/>
      <c r="CD233" s="52"/>
      <c r="CE233" s="52"/>
      <c r="CF233" s="190"/>
    </row>
    <row r="234" spans="79:84">
      <c r="CA234" s="52"/>
      <c r="CB234" s="52"/>
      <c r="CC234" s="52"/>
      <c r="CD234" s="52"/>
      <c r="CE234" s="52"/>
      <c r="CF234" s="190"/>
    </row>
    <row r="235" spans="79:84">
      <c r="CA235" s="52"/>
      <c r="CB235" s="52"/>
      <c r="CC235" s="52"/>
      <c r="CD235" s="52"/>
      <c r="CE235" s="52"/>
      <c r="CF235" s="190"/>
    </row>
    <row r="236" spans="79:84">
      <c r="CA236" s="52"/>
      <c r="CB236" s="52"/>
      <c r="CC236" s="52"/>
      <c r="CD236" s="52"/>
      <c r="CE236" s="52"/>
      <c r="CF236" s="190"/>
    </row>
    <row r="237" spans="79:84">
      <c r="CA237" s="52"/>
      <c r="CB237" s="52"/>
      <c r="CC237" s="52"/>
      <c r="CD237" s="52"/>
      <c r="CE237" s="52"/>
      <c r="CF237" s="190"/>
    </row>
    <row r="238" spans="79:84">
      <c r="CA238" s="52"/>
      <c r="CB238" s="52"/>
      <c r="CC238" s="52"/>
      <c r="CD238" s="52"/>
      <c r="CE238" s="52"/>
      <c r="CF238" s="190"/>
    </row>
    <row r="239" spans="79:84">
      <c r="CA239" s="52"/>
      <c r="CB239" s="52"/>
      <c r="CC239" s="52"/>
      <c r="CD239" s="52"/>
      <c r="CE239" s="52"/>
      <c r="CF239" s="190"/>
    </row>
    <row r="240" spans="79:84">
      <c r="CA240" s="52"/>
      <c r="CB240" s="52"/>
      <c r="CC240" s="52"/>
      <c r="CD240" s="52"/>
      <c r="CE240" s="52"/>
      <c r="CF240" s="190"/>
    </row>
    <row r="241" spans="79:84">
      <c r="CA241" s="52"/>
      <c r="CB241" s="52"/>
      <c r="CC241" s="52"/>
      <c r="CD241" s="52"/>
      <c r="CE241" s="52"/>
      <c r="CF241" s="190"/>
    </row>
    <row r="242" spans="79:84">
      <c r="CA242" s="52"/>
      <c r="CB242" s="52"/>
      <c r="CC242" s="52"/>
      <c r="CD242" s="52"/>
      <c r="CE242" s="52"/>
      <c r="CF242" s="190"/>
    </row>
    <row r="243" spans="79:84">
      <c r="CA243" s="52"/>
      <c r="CB243" s="52"/>
      <c r="CC243" s="52"/>
      <c r="CD243" s="52"/>
      <c r="CE243" s="52"/>
      <c r="CF243" s="190"/>
    </row>
    <row r="244" spans="79:84">
      <c r="CA244" s="52"/>
      <c r="CB244" s="52"/>
      <c r="CC244" s="52"/>
      <c r="CD244" s="52"/>
      <c r="CE244" s="52"/>
      <c r="CF244" s="190"/>
    </row>
    <row r="245" spans="79:84">
      <c r="CA245" s="52"/>
      <c r="CB245" s="52"/>
      <c r="CC245" s="52"/>
      <c r="CD245" s="52"/>
      <c r="CE245" s="52"/>
      <c r="CF245" s="190"/>
    </row>
    <row r="246" spans="79:84">
      <c r="CA246" s="52"/>
      <c r="CB246" s="52"/>
      <c r="CC246" s="52"/>
      <c r="CD246" s="52"/>
      <c r="CE246" s="52"/>
      <c r="CF246" s="190"/>
    </row>
    <row r="247" spans="79:84">
      <c r="CA247" s="52"/>
      <c r="CB247" s="52"/>
      <c r="CC247" s="52"/>
      <c r="CD247" s="52"/>
      <c r="CE247" s="52"/>
      <c r="CF247" s="190"/>
    </row>
    <row r="248" spans="79:84">
      <c r="CA248" s="52"/>
      <c r="CB248" s="52"/>
      <c r="CC248" s="52"/>
      <c r="CD248" s="52"/>
      <c r="CE248" s="52"/>
      <c r="CF248" s="190"/>
    </row>
    <row r="249" spans="79:84">
      <c r="CA249" s="52"/>
      <c r="CB249" s="52"/>
      <c r="CC249" s="52"/>
      <c r="CD249" s="52"/>
      <c r="CE249" s="52"/>
      <c r="CF249" s="190"/>
    </row>
    <row r="250" spans="79:84">
      <c r="CA250" s="52"/>
      <c r="CB250" s="52"/>
      <c r="CC250" s="52"/>
      <c r="CD250" s="52"/>
      <c r="CE250" s="52"/>
      <c r="CF250" s="190"/>
    </row>
    <row r="251" spans="79:84">
      <c r="CA251" s="52"/>
      <c r="CB251" s="52"/>
      <c r="CC251" s="52"/>
      <c r="CD251" s="52"/>
      <c r="CE251" s="52"/>
      <c r="CF251" s="190"/>
    </row>
    <row r="252" spans="79:84">
      <c r="CA252" s="52"/>
      <c r="CB252" s="52"/>
      <c r="CC252" s="52"/>
      <c r="CD252" s="52"/>
      <c r="CE252" s="52"/>
      <c r="CF252" s="190"/>
    </row>
    <row r="253" spans="79:84">
      <c r="CA253" s="52"/>
      <c r="CB253" s="52"/>
      <c r="CC253" s="52"/>
      <c r="CD253" s="52"/>
      <c r="CE253" s="52"/>
      <c r="CF253" s="190"/>
    </row>
    <row r="254" spans="79:84">
      <c r="CA254" s="52"/>
      <c r="CB254" s="52"/>
      <c r="CC254" s="52"/>
      <c r="CD254" s="52"/>
      <c r="CE254" s="52"/>
      <c r="CF254" s="190"/>
    </row>
    <row r="255" spans="79:84">
      <c r="CA255" s="52"/>
      <c r="CB255" s="52"/>
      <c r="CC255" s="52"/>
      <c r="CD255" s="52"/>
      <c r="CE255" s="52"/>
      <c r="CF255" s="190"/>
    </row>
    <row r="256" spans="79:84">
      <c r="CA256" s="52"/>
      <c r="CB256" s="52"/>
      <c r="CC256" s="52"/>
      <c r="CD256" s="52"/>
      <c r="CE256" s="52"/>
      <c r="CF256" s="190"/>
    </row>
    <row r="257" spans="79:84">
      <c r="CA257" s="52"/>
      <c r="CB257" s="52"/>
      <c r="CC257" s="52"/>
      <c r="CD257" s="52"/>
      <c r="CE257" s="52"/>
      <c r="CF257" s="190"/>
    </row>
    <row r="258" spans="79:84">
      <c r="CA258" s="52"/>
      <c r="CB258" s="52"/>
      <c r="CC258" s="52"/>
      <c r="CD258" s="52"/>
      <c r="CE258" s="52"/>
      <c r="CF258" s="190"/>
    </row>
    <row r="259" spans="79:84">
      <c r="CA259" s="52"/>
      <c r="CB259" s="52"/>
      <c r="CC259" s="52"/>
      <c r="CD259" s="52"/>
      <c r="CE259" s="52"/>
      <c r="CF259" s="190"/>
    </row>
    <row r="260" spans="79:84">
      <c r="CA260" s="52"/>
      <c r="CB260" s="52"/>
      <c r="CC260" s="52"/>
      <c r="CD260" s="52"/>
      <c r="CE260" s="52"/>
      <c r="CF260" s="190"/>
    </row>
    <row r="261" spans="79:84">
      <c r="CA261" s="52"/>
      <c r="CB261" s="52"/>
      <c r="CC261" s="52"/>
      <c r="CD261" s="52"/>
      <c r="CE261" s="52"/>
      <c r="CF261" s="190"/>
    </row>
    <row r="262" spans="79:84">
      <c r="CA262" s="52"/>
      <c r="CB262" s="52"/>
      <c r="CC262" s="52"/>
      <c r="CD262" s="52"/>
      <c r="CE262" s="52"/>
      <c r="CF262" s="190"/>
    </row>
    <row r="263" spans="79:84">
      <c r="CA263" s="52"/>
      <c r="CB263" s="52"/>
      <c r="CC263" s="52"/>
      <c r="CD263" s="52"/>
      <c r="CE263" s="52"/>
      <c r="CF263" s="190"/>
    </row>
    <row r="264" spans="79:84">
      <c r="CA264" s="52"/>
      <c r="CB264" s="52"/>
      <c r="CC264" s="52"/>
      <c r="CD264" s="52"/>
      <c r="CE264" s="52"/>
      <c r="CF264" s="190"/>
    </row>
    <row r="265" spans="79:84">
      <c r="CA265" s="52"/>
      <c r="CB265" s="52"/>
      <c r="CC265" s="52"/>
      <c r="CD265" s="52"/>
      <c r="CE265" s="52"/>
      <c r="CF265" s="190"/>
    </row>
    <row r="266" spans="79:84">
      <c r="CA266" s="52"/>
      <c r="CB266" s="52"/>
      <c r="CC266" s="52"/>
      <c r="CD266" s="52"/>
      <c r="CE266" s="52"/>
      <c r="CF266" s="190"/>
    </row>
    <row r="267" spans="79:84">
      <c r="CA267" s="52"/>
      <c r="CB267" s="52"/>
      <c r="CC267" s="52"/>
      <c r="CD267" s="52"/>
      <c r="CE267" s="52"/>
      <c r="CF267" s="190"/>
    </row>
    <row r="268" spans="79:84">
      <c r="CA268" s="52"/>
      <c r="CB268" s="52"/>
      <c r="CC268" s="52"/>
      <c r="CD268" s="52"/>
      <c r="CE268" s="52"/>
      <c r="CF268" s="190"/>
    </row>
    <row r="269" spans="79:84">
      <c r="CA269" s="52"/>
      <c r="CB269" s="52"/>
      <c r="CC269" s="52"/>
      <c r="CD269" s="52"/>
      <c r="CE269" s="52"/>
      <c r="CF269" s="190"/>
    </row>
    <row r="270" spans="79:84">
      <c r="CA270" s="52"/>
      <c r="CB270" s="52"/>
      <c r="CC270" s="52"/>
      <c r="CD270" s="52"/>
      <c r="CE270" s="52"/>
      <c r="CF270" s="190"/>
    </row>
    <row r="271" spans="79:84">
      <c r="CA271" s="52"/>
      <c r="CB271" s="52"/>
      <c r="CC271" s="52"/>
      <c r="CD271" s="52"/>
      <c r="CE271" s="52"/>
      <c r="CF271" s="190"/>
    </row>
    <row r="272" spans="79:84">
      <c r="CA272" s="52"/>
      <c r="CB272" s="52"/>
      <c r="CC272" s="52"/>
      <c r="CD272" s="52"/>
      <c r="CE272" s="52"/>
      <c r="CF272" s="190"/>
    </row>
    <row r="273" spans="79:84">
      <c r="CA273" s="52"/>
      <c r="CB273" s="52"/>
      <c r="CC273" s="52"/>
      <c r="CD273" s="52"/>
      <c r="CE273" s="52"/>
      <c r="CF273" s="190"/>
    </row>
    <row r="274" spans="79:84">
      <c r="CA274" s="52"/>
      <c r="CB274" s="52"/>
      <c r="CC274" s="52"/>
      <c r="CD274" s="52"/>
      <c r="CE274" s="52"/>
      <c r="CF274" s="190"/>
    </row>
    <row r="275" spans="79:84">
      <c r="CA275" s="52"/>
      <c r="CB275" s="52"/>
      <c r="CC275" s="52"/>
      <c r="CD275" s="52"/>
      <c r="CE275" s="52"/>
      <c r="CF275" s="190"/>
    </row>
    <row r="276" spans="79:84">
      <c r="CA276" s="52"/>
      <c r="CB276" s="52"/>
      <c r="CC276" s="52"/>
      <c r="CD276" s="52"/>
      <c r="CE276" s="52"/>
      <c r="CF276" s="190"/>
    </row>
    <row r="277" spans="79:84">
      <c r="CA277" s="52"/>
      <c r="CB277" s="52"/>
      <c r="CC277" s="52"/>
      <c r="CD277" s="52"/>
      <c r="CE277" s="52"/>
      <c r="CF277" s="190"/>
    </row>
    <row r="278" spans="79:84">
      <c r="CA278" s="52"/>
      <c r="CB278" s="52"/>
      <c r="CC278" s="52"/>
      <c r="CD278" s="52"/>
      <c r="CE278" s="52"/>
      <c r="CF278" s="190"/>
    </row>
    <row r="279" spans="79:84">
      <c r="CA279" s="52"/>
      <c r="CB279" s="52"/>
      <c r="CC279" s="52"/>
      <c r="CD279" s="52"/>
      <c r="CE279" s="52"/>
      <c r="CF279" s="190"/>
    </row>
    <row r="280" spans="79:84">
      <c r="CA280" s="52"/>
      <c r="CB280" s="52"/>
      <c r="CC280" s="52"/>
      <c r="CD280" s="52"/>
      <c r="CE280" s="52"/>
      <c r="CF280" s="190"/>
    </row>
    <row r="281" spans="79:84">
      <c r="CA281" s="52"/>
      <c r="CB281" s="52"/>
      <c r="CC281" s="52"/>
      <c r="CD281" s="52"/>
      <c r="CE281" s="52"/>
      <c r="CF281" s="190"/>
    </row>
    <row r="282" spans="79:84">
      <c r="CA282" s="52"/>
      <c r="CB282" s="52"/>
      <c r="CC282" s="52"/>
      <c r="CD282" s="52"/>
      <c r="CE282" s="52"/>
      <c r="CF282" s="190"/>
    </row>
    <row r="283" spans="79:84">
      <c r="CA283" s="52"/>
      <c r="CB283" s="52"/>
      <c r="CC283" s="52"/>
      <c r="CD283" s="52"/>
      <c r="CE283" s="52"/>
      <c r="CF283" s="190"/>
    </row>
    <row r="284" spans="79:84">
      <c r="CA284" s="52"/>
      <c r="CB284" s="52"/>
      <c r="CC284" s="52"/>
      <c r="CD284" s="52"/>
      <c r="CE284" s="52"/>
      <c r="CF284" s="190"/>
    </row>
    <row r="285" spans="79:84">
      <c r="CA285" s="52"/>
      <c r="CB285" s="52"/>
      <c r="CC285" s="52"/>
      <c r="CD285" s="52"/>
      <c r="CE285" s="52"/>
      <c r="CF285" s="190"/>
    </row>
    <row r="286" spans="79:84">
      <c r="CA286" s="52"/>
      <c r="CB286" s="52"/>
      <c r="CC286" s="52"/>
      <c r="CD286" s="52"/>
      <c r="CE286" s="52"/>
      <c r="CF286" s="190"/>
    </row>
    <row r="287" spans="79:84">
      <c r="CA287" s="52"/>
      <c r="CB287" s="52"/>
      <c r="CC287" s="52"/>
      <c r="CD287" s="52"/>
      <c r="CE287" s="52"/>
      <c r="CF287" s="190"/>
    </row>
    <row r="288" spans="79:84">
      <c r="CA288" s="52"/>
      <c r="CB288" s="52"/>
      <c r="CC288" s="52"/>
      <c r="CD288" s="52"/>
      <c r="CE288" s="52"/>
      <c r="CF288" s="190"/>
    </row>
    <row r="289" spans="79:84">
      <c r="CA289" s="52"/>
      <c r="CB289" s="52"/>
      <c r="CC289" s="52"/>
      <c r="CD289" s="52"/>
      <c r="CE289" s="52"/>
      <c r="CF289" s="190"/>
    </row>
    <row r="290" spans="79:84">
      <c r="CA290" s="52"/>
      <c r="CB290" s="52"/>
      <c r="CC290" s="52"/>
      <c r="CD290" s="52"/>
      <c r="CE290" s="52"/>
      <c r="CF290" s="190"/>
    </row>
    <row r="291" spans="79:84">
      <c r="CA291" s="52"/>
      <c r="CB291" s="52"/>
      <c r="CC291" s="52"/>
      <c r="CD291" s="52"/>
      <c r="CE291" s="52"/>
      <c r="CF291" s="190"/>
    </row>
    <row r="292" spans="79:84">
      <c r="CA292" s="52"/>
      <c r="CB292" s="52"/>
      <c r="CC292" s="52"/>
      <c r="CD292" s="52"/>
      <c r="CE292" s="52"/>
      <c r="CF292" s="190"/>
    </row>
    <row r="293" spans="79:84">
      <c r="CA293" s="52"/>
      <c r="CB293" s="52"/>
      <c r="CC293" s="52"/>
      <c r="CD293" s="52"/>
      <c r="CE293" s="52"/>
      <c r="CF293" s="190"/>
    </row>
    <row r="294" spans="79:84">
      <c r="CA294" s="52"/>
      <c r="CB294" s="52"/>
      <c r="CC294" s="52"/>
      <c r="CD294" s="52"/>
      <c r="CE294" s="52"/>
      <c r="CF294" s="190"/>
    </row>
    <row r="295" spans="79:84">
      <c r="CA295" s="52"/>
      <c r="CB295" s="52"/>
      <c r="CC295" s="52"/>
      <c r="CD295" s="52"/>
      <c r="CE295" s="52"/>
      <c r="CF295" s="190"/>
    </row>
    <row r="296" spans="79:84">
      <c r="CA296" s="52"/>
      <c r="CB296" s="52"/>
      <c r="CC296" s="52"/>
      <c r="CD296" s="52"/>
      <c r="CE296" s="52"/>
      <c r="CF296" s="190"/>
    </row>
    <row r="297" spans="79:84">
      <c r="CA297" s="52"/>
      <c r="CB297" s="52"/>
      <c r="CC297" s="52"/>
      <c r="CD297" s="52"/>
      <c r="CE297" s="52"/>
      <c r="CF297" s="190"/>
    </row>
    <row r="298" spans="79:84">
      <c r="CA298" s="52"/>
      <c r="CB298" s="52"/>
      <c r="CC298" s="52"/>
      <c r="CD298" s="52"/>
      <c r="CE298" s="52"/>
      <c r="CF298" s="190"/>
    </row>
    <row r="299" spans="79:84">
      <c r="CA299" s="52"/>
      <c r="CB299" s="52"/>
      <c r="CC299" s="52"/>
      <c r="CD299" s="52"/>
      <c r="CE299" s="52"/>
      <c r="CF299" s="190"/>
    </row>
    <row r="300" spans="79:84">
      <c r="CA300" s="52"/>
      <c r="CB300" s="52"/>
      <c r="CC300" s="52"/>
      <c r="CD300" s="52"/>
      <c r="CE300" s="52"/>
      <c r="CF300" s="190"/>
    </row>
    <row r="301" spans="79:84">
      <c r="CA301" s="52"/>
      <c r="CB301" s="52"/>
      <c r="CC301" s="52"/>
      <c r="CD301" s="52"/>
      <c r="CE301" s="52"/>
      <c r="CF301" s="190"/>
    </row>
    <row r="302" spans="79:84">
      <c r="CA302" s="52"/>
      <c r="CB302" s="52"/>
      <c r="CC302" s="52"/>
      <c r="CD302" s="52"/>
      <c r="CE302" s="52"/>
      <c r="CF302" s="190"/>
    </row>
    <row r="303" spans="79:84">
      <c r="CA303" s="52"/>
      <c r="CB303" s="52"/>
      <c r="CC303" s="52"/>
      <c r="CD303" s="52"/>
      <c r="CE303" s="52"/>
      <c r="CF303" s="190"/>
    </row>
    <row r="304" spans="79:84">
      <c r="CA304" s="52"/>
      <c r="CB304" s="52"/>
      <c r="CC304" s="52"/>
      <c r="CD304" s="52"/>
      <c r="CE304" s="52"/>
      <c r="CF304" s="190"/>
    </row>
    <row r="305" spans="79:84">
      <c r="CA305" s="52"/>
      <c r="CB305" s="52"/>
      <c r="CC305" s="52"/>
      <c r="CD305" s="52"/>
      <c r="CE305" s="52"/>
      <c r="CF305" s="190"/>
    </row>
    <row r="306" spans="79:84">
      <c r="CA306" s="52"/>
      <c r="CB306" s="52"/>
      <c r="CC306" s="52"/>
      <c r="CD306" s="52"/>
      <c r="CE306" s="52"/>
      <c r="CF306" s="190"/>
    </row>
    <row r="307" spans="79:84">
      <c r="CA307" s="52"/>
      <c r="CB307" s="52"/>
      <c r="CC307" s="52"/>
      <c r="CD307" s="52"/>
      <c r="CE307" s="52"/>
      <c r="CF307" s="190"/>
    </row>
    <row r="308" spans="79:84">
      <c r="CA308" s="52"/>
      <c r="CB308" s="52"/>
      <c r="CC308" s="52"/>
      <c r="CD308" s="52"/>
      <c r="CE308" s="52"/>
      <c r="CF308" s="190"/>
    </row>
    <row r="309" spans="79:84">
      <c r="CA309" s="52"/>
      <c r="CB309" s="52"/>
      <c r="CC309" s="52"/>
      <c r="CD309" s="52"/>
      <c r="CE309" s="52"/>
      <c r="CF309" s="190"/>
    </row>
    <row r="310" spans="79:84">
      <c r="CA310" s="52"/>
      <c r="CB310" s="52"/>
      <c r="CC310" s="52"/>
      <c r="CD310" s="52"/>
      <c r="CE310" s="52"/>
      <c r="CF310" s="190"/>
    </row>
    <row r="311" spans="79:84">
      <c r="CA311" s="52"/>
      <c r="CB311" s="52"/>
      <c r="CC311" s="52"/>
      <c r="CD311" s="52"/>
      <c r="CE311" s="52"/>
      <c r="CF311" s="190"/>
    </row>
    <row r="312" spans="79:84">
      <c r="CA312" s="52"/>
      <c r="CB312" s="52"/>
      <c r="CC312" s="52"/>
      <c r="CD312" s="52"/>
      <c r="CE312" s="52"/>
      <c r="CF312" s="190"/>
    </row>
    <row r="313" spans="79:84">
      <c r="CA313" s="52"/>
      <c r="CB313" s="52"/>
      <c r="CC313" s="52"/>
      <c r="CD313" s="52"/>
      <c r="CE313" s="52"/>
      <c r="CF313" s="190"/>
    </row>
    <row r="314" spans="79:84">
      <c r="CA314" s="52"/>
      <c r="CB314" s="52"/>
      <c r="CC314" s="52"/>
      <c r="CD314" s="52"/>
      <c r="CE314" s="52"/>
      <c r="CF314" s="190"/>
    </row>
    <row r="315" spans="79:84">
      <c r="CA315" s="52"/>
      <c r="CB315" s="52"/>
      <c r="CC315" s="52"/>
      <c r="CD315" s="52"/>
      <c r="CE315" s="52"/>
      <c r="CF315" s="190"/>
    </row>
    <row r="316" spans="79:84">
      <c r="CA316" s="52"/>
      <c r="CB316" s="52"/>
      <c r="CC316" s="52"/>
      <c r="CD316" s="52"/>
      <c r="CE316" s="52"/>
      <c r="CF316" s="190"/>
    </row>
    <row r="317" spans="79:84">
      <c r="CA317" s="52"/>
      <c r="CB317" s="52"/>
      <c r="CC317" s="52"/>
      <c r="CD317" s="52"/>
      <c r="CE317" s="52"/>
      <c r="CF317" s="190"/>
    </row>
    <row r="318" spans="79:84">
      <c r="CA318" s="52"/>
      <c r="CB318" s="52"/>
      <c r="CC318" s="52"/>
      <c r="CD318" s="52"/>
      <c r="CE318" s="52"/>
      <c r="CF318" s="190"/>
    </row>
    <row r="319" spans="79:84">
      <c r="CA319" s="52"/>
      <c r="CB319" s="52"/>
      <c r="CC319" s="52"/>
      <c r="CD319" s="52"/>
      <c r="CE319" s="52"/>
      <c r="CF319" s="190"/>
    </row>
  </sheetData>
  <sheetProtection algorithmName="SHA-512" hashValue="nFzlfpoF6n6B728nCym7mBQneb39TyNV7LPRMBJtss8sTH9jMg+CrhC2kcInhbHgtSifTfQF+jDdza7hSC3v+g==" saltValue="R1O8hu5Bt/K0NCxaanQT0Q==" spinCount="100000" sheet="1" objects="1" scenarios="1"/>
  <mergeCells count="214">
    <mergeCell ref="A95:R95"/>
    <mergeCell ref="A96:C96"/>
    <mergeCell ref="A97:C97"/>
    <mergeCell ref="A98:C98"/>
    <mergeCell ref="A99:C99"/>
    <mergeCell ref="A100:C100"/>
    <mergeCell ref="A101:C101"/>
    <mergeCell ref="A102:C102"/>
    <mergeCell ref="A103:C103"/>
    <mergeCell ref="D96:R96"/>
    <mergeCell ref="D97:R97"/>
    <mergeCell ref="D98:R98"/>
    <mergeCell ref="D99:R99"/>
    <mergeCell ref="D100:R100"/>
    <mergeCell ref="D101:R101"/>
    <mergeCell ref="D102:R102"/>
    <mergeCell ref="D103:R103"/>
    <mergeCell ref="A92:C92"/>
    <mergeCell ref="A93:C93"/>
    <mergeCell ref="D91:Q91"/>
    <mergeCell ref="D92:Q92"/>
    <mergeCell ref="D93:Q93"/>
    <mergeCell ref="A45:C45"/>
    <mergeCell ref="D45:R45"/>
    <mergeCell ref="S66:U66"/>
    <mergeCell ref="V66:AJ66"/>
    <mergeCell ref="A67:C67"/>
    <mergeCell ref="A68:C68"/>
    <mergeCell ref="D67:R67"/>
    <mergeCell ref="D68:R68"/>
    <mergeCell ref="S67:U67"/>
    <mergeCell ref="S68:U68"/>
    <mergeCell ref="S69:U69"/>
    <mergeCell ref="S70:U70"/>
    <mergeCell ref="S71:U71"/>
    <mergeCell ref="V67:AJ67"/>
    <mergeCell ref="V68:AJ68"/>
    <mergeCell ref="V69:AJ69"/>
    <mergeCell ref="V70:AJ70"/>
    <mergeCell ref="V71:Y71"/>
    <mergeCell ref="Z71:AC71"/>
    <mergeCell ref="A90:R90"/>
    <mergeCell ref="A91:C91"/>
    <mergeCell ref="D78:I78"/>
    <mergeCell ref="J78:K78"/>
    <mergeCell ref="L78:R78"/>
    <mergeCell ref="D80:R80"/>
    <mergeCell ref="D81:R81"/>
    <mergeCell ref="D82:Q82"/>
    <mergeCell ref="D83:Q83"/>
    <mergeCell ref="D84:Q84"/>
    <mergeCell ref="A78:C78"/>
    <mergeCell ref="A80:C80"/>
    <mergeCell ref="A81:C81"/>
    <mergeCell ref="A82:C82"/>
    <mergeCell ref="A83:C83"/>
    <mergeCell ref="A84:C84"/>
    <mergeCell ref="A85:C85"/>
    <mergeCell ref="A86:C86"/>
    <mergeCell ref="A87:C87"/>
    <mergeCell ref="D85:Q85"/>
    <mergeCell ref="D86:Q86"/>
    <mergeCell ref="D87:Q87"/>
    <mergeCell ref="A79:C79"/>
    <mergeCell ref="D79:R79"/>
    <mergeCell ref="S65:AJ65"/>
    <mergeCell ref="D70:R70"/>
    <mergeCell ref="D71:R71"/>
    <mergeCell ref="D72:R72"/>
    <mergeCell ref="D74:G74"/>
    <mergeCell ref="H74:K74"/>
    <mergeCell ref="L74:N74"/>
    <mergeCell ref="O74:R74"/>
    <mergeCell ref="AD71:AF71"/>
    <mergeCell ref="AG71:AJ71"/>
    <mergeCell ref="D73:R73"/>
    <mergeCell ref="A65:R65"/>
    <mergeCell ref="A69:C69"/>
    <mergeCell ref="A70:C70"/>
    <mergeCell ref="A71:C71"/>
    <mergeCell ref="A72:C72"/>
    <mergeCell ref="A74:C74"/>
    <mergeCell ref="A75:C75"/>
    <mergeCell ref="A76:C76"/>
    <mergeCell ref="A77:C77"/>
    <mergeCell ref="D69:R69"/>
    <mergeCell ref="A66:C66"/>
    <mergeCell ref="D66:R66"/>
    <mergeCell ref="D75:R75"/>
    <mergeCell ref="D76:R76"/>
    <mergeCell ref="D77:R77"/>
    <mergeCell ref="A73:C73"/>
    <mergeCell ref="CY13:CY14"/>
    <mergeCell ref="CZ13:CZ14"/>
    <mergeCell ref="D14:E14"/>
    <mergeCell ref="F14:P14"/>
    <mergeCell ref="Q14:R14"/>
    <mergeCell ref="A44:R44"/>
    <mergeCell ref="A48:C48"/>
    <mergeCell ref="D48:R48"/>
    <mergeCell ref="D38:E38"/>
    <mergeCell ref="G38:J38"/>
    <mergeCell ref="D39:R39"/>
    <mergeCell ref="D40:R40"/>
    <mergeCell ref="A41:C41"/>
    <mergeCell ref="A42:C42"/>
    <mergeCell ref="D41:R41"/>
    <mergeCell ref="D42:R42"/>
    <mergeCell ref="A46:C46"/>
    <mergeCell ref="D46:R46"/>
    <mergeCell ref="D23:R23"/>
    <mergeCell ref="D16:R16"/>
    <mergeCell ref="A19:C19"/>
    <mergeCell ref="L28:R28"/>
    <mergeCell ref="G19:J19"/>
    <mergeCell ref="D24:R24"/>
    <mergeCell ref="A49:C49"/>
    <mergeCell ref="A50:C50"/>
    <mergeCell ref="D50:R50"/>
    <mergeCell ref="A51:C51"/>
    <mergeCell ref="A56:C56"/>
    <mergeCell ref="D56:Q56"/>
    <mergeCell ref="D54:R54"/>
    <mergeCell ref="CB12:CF12"/>
    <mergeCell ref="CX13:CX14"/>
    <mergeCell ref="A33:C33"/>
    <mergeCell ref="A32:C32"/>
    <mergeCell ref="A21:C21"/>
    <mergeCell ref="A22:C22"/>
    <mergeCell ref="A27:C27"/>
    <mergeCell ref="A28:C28"/>
    <mergeCell ref="A29:C29"/>
    <mergeCell ref="A30:C30"/>
    <mergeCell ref="A31:C31"/>
    <mergeCell ref="A23:C23"/>
    <mergeCell ref="A24:C24"/>
    <mergeCell ref="A25:C25"/>
    <mergeCell ref="A26:C26"/>
    <mergeCell ref="A18:R18"/>
    <mergeCell ref="D19:E19"/>
    <mergeCell ref="D62:Q62"/>
    <mergeCell ref="D63:Q63"/>
    <mergeCell ref="A58:C58"/>
    <mergeCell ref="D58:Q58"/>
    <mergeCell ref="A62:C62"/>
    <mergeCell ref="A63:C63"/>
    <mergeCell ref="A60:R60"/>
    <mergeCell ref="A47:C47"/>
    <mergeCell ref="D47:R47"/>
    <mergeCell ref="A61:C61"/>
    <mergeCell ref="D53:I53"/>
    <mergeCell ref="J53:K53"/>
    <mergeCell ref="L53:R53"/>
    <mergeCell ref="D55:Q55"/>
    <mergeCell ref="D61:Q61"/>
    <mergeCell ref="A55:C55"/>
    <mergeCell ref="D51:R51"/>
    <mergeCell ref="D52:R52"/>
    <mergeCell ref="A52:C52"/>
    <mergeCell ref="A57:C57"/>
    <mergeCell ref="D57:Q57"/>
    <mergeCell ref="A53:C53"/>
    <mergeCell ref="A54:C54"/>
    <mergeCell ref="D49:R49"/>
    <mergeCell ref="D26:R26"/>
    <mergeCell ref="A13:C13"/>
    <mergeCell ref="D13:Q13"/>
    <mergeCell ref="D9:R9"/>
    <mergeCell ref="D10:R10"/>
    <mergeCell ref="D11:R11"/>
    <mergeCell ref="A9:C9"/>
    <mergeCell ref="A10:C10"/>
    <mergeCell ref="A11:C11"/>
    <mergeCell ref="A14:C14"/>
    <mergeCell ref="A12:C12"/>
    <mergeCell ref="A15:C15"/>
    <mergeCell ref="A16:C16"/>
    <mergeCell ref="D15:R15"/>
    <mergeCell ref="D12:Q12"/>
    <mergeCell ref="A8:C8"/>
    <mergeCell ref="D8:R8"/>
    <mergeCell ref="D35:R35"/>
    <mergeCell ref="A37:R37"/>
    <mergeCell ref="A40:C40"/>
    <mergeCell ref="A39:C39"/>
    <mergeCell ref="A35:C35"/>
    <mergeCell ref="A38:C38"/>
    <mergeCell ref="A34:C34"/>
    <mergeCell ref="D34:E34"/>
    <mergeCell ref="G34:J34"/>
    <mergeCell ref="D27:R27"/>
    <mergeCell ref="D28:J28"/>
    <mergeCell ref="D30:R30"/>
    <mergeCell ref="D31:R31"/>
    <mergeCell ref="D32:R32"/>
    <mergeCell ref="D33:J33"/>
    <mergeCell ref="L33:R33"/>
    <mergeCell ref="D20:R20"/>
    <mergeCell ref="D21:R21"/>
    <mergeCell ref="D22:R22"/>
    <mergeCell ref="D29:R29"/>
    <mergeCell ref="A20:C20"/>
    <mergeCell ref="D25:R25"/>
    <mergeCell ref="A88:C88"/>
    <mergeCell ref="D88:Q88"/>
    <mergeCell ref="T83:W83"/>
    <mergeCell ref="V85:W85"/>
    <mergeCell ref="V86:W86"/>
    <mergeCell ref="T85:T86"/>
    <mergeCell ref="T87:T88"/>
    <mergeCell ref="V84:W84"/>
    <mergeCell ref="V87:W87"/>
    <mergeCell ref="V88:W88"/>
    <mergeCell ref="U87:U88"/>
  </mergeCells>
  <phoneticPr fontId="1"/>
  <conditionalFormatting sqref="A38:C42">
    <cfRule type="expression" dxfId="134" priority="277">
      <formula>$D$8="買取"</formula>
    </cfRule>
    <cfRule type="expression" dxfId="133" priority="278">
      <formula>$D$8=""</formula>
    </cfRule>
  </conditionalFormatting>
  <conditionalFormatting sqref="A54:C54">
    <cfRule type="expression" dxfId="132" priority="1">
      <formula>OR($D$51=$BN$26,$L$53=$BJ$72,$L$53=$BJ$73)</formula>
    </cfRule>
  </conditionalFormatting>
  <conditionalFormatting sqref="A79:C79">
    <cfRule type="expression" dxfId="131" priority="48">
      <formula>OR($D$76=$BN$26,$L$78=$BD$110,$L$78=$BD$114)</formula>
    </cfRule>
  </conditionalFormatting>
  <conditionalFormatting sqref="A37:R37">
    <cfRule type="expression" dxfId="130" priority="371">
      <formula>D8="リース"</formula>
    </cfRule>
  </conditionalFormatting>
  <conditionalFormatting sqref="D67">
    <cfRule type="expression" dxfId="129" priority="45">
      <formula>$D$67=""</formula>
    </cfRule>
  </conditionalFormatting>
  <conditionalFormatting sqref="D82 R82">
    <cfRule type="expression" dxfId="128" priority="49">
      <formula>$D$82=""</formula>
    </cfRule>
  </conditionalFormatting>
  <conditionalFormatting sqref="D19:E19">
    <cfRule type="expression" dxfId="127" priority="495">
      <formula>$D$19=""</formula>
    </cfRule>
  </conditionalFormatting>
  <conditionalFormatting sqref="D34:E34">
    <cfRule type="expression" dxfId="126" priority="324">
      <formula>$D$34=""</formula>
    </cfRule>
  </conditionalFormatting>
  <conditionalFormatting sqref="D38:E38">
    <cfRule type="expression" dxfId="125" priority="461">
      <formula>$D$38&lt;&gt;""</formula>
    </cfRule>
    <cfRule type="expression" dxfId="124" priority="462">
      <formula>D8="リース"</formula>
    </cfRule>
    <cfRule type="expression" dxfId="123" priority="463">
      <formula>$D$38=""</formula>
    </cfRule>
  </conditionalFormatting>
  <conditionalFormatting sqref="D74:G74">
    <cfRule type="expression" dxfId="122" priority="60">
      <formula>$D$74=""</formula>
    </cfRule>
  </conditionalFormatting>
  <conditionalFormatting sqref="D53:I53">
    <cfRule type="expression" dxfId="121" priority="411">
      <formula>$D$53=""</formula>
    </cfRule>
  </conditionalFormatting>
  <conditionalFormatting sqref="D78:I78">
    <cfRule type="expression" dxfId="120" priority="47">
      <formula>$D$78=""</formula>
    </cfRule>
  </conditionalFormatting>
  <conditionalFormatting sqref="D28:J28">
    <cfRule type="expression" dxfId="119" priority="485">
      <formula>$D$28=""</formula>
    </cfRule>
  </conditionalFormatting>
  <conditionalFormatting sqref="D33:J33">
    <cfRule type="expression" dxfId="118" priority="479">
      <formula>$D$33=""</formula>
    </cfRule>
  </conditionalFormatting>
  <conditionalFormatting sqref="D8:R8">
    <cfRule type="expression" dxfId="117" priority="349">
      <formula>$D$8=""</formula>
    </cfRule>
  </conditionalFormatting>
  <conditionalFormatting sqref="D9:R9">
    <cfRule type="expression" dxfId="116" priority="500">
      <formula>$D$9=""</formula>
    </cfRule>
  </conditionalFormatting>
  <conditionalFormatting sqref="D11:R11">
    <cfRule type="expression" dxfId="115" priority="498">
      <formula>$D$11=""</formula>
    </cfRule>
  </conditionalFormatting>
  <conditionalFormatting sqref="D12:R12">
    <cfRule type="expression" dxfId="114" priority="362">
      <formula>$D$12=""</formula>
    </cfRule>
  </conditionalFormatting>
  <conditionalFormatting sqref="D13:R13">
    <cfRule type="expression" dxfId="113" priority="8">
      <formula>$D$13=""</formula>
    </cfRule>
  </conditionalFormatting>
  <conditionalFormatting sqref="D14:R14">
    <cfRule type="expression" dxfId="112" priority="799">
      <formula>$F$14=""</formula>
    </cfRule>
  </conditionalFormatting>
  <conditionalFormatting sqref="D15:R15">
    <cfRule type="expression" dxfId="111" priority="71">
      <formula>$D$15=""</formula>
    </cfRule>
  </conditionalFormatting>
  <conditionalFormatting sqref="D16:R16">
    <cfRule type="expression" dxfId="110" priority="70">
      <formula>$D$16=""</formula>
    </cfRule>
  </conditionalFormatting>
  <conditionalFormatting sqref="D20:R20">
    <cfRule type="expression" dxfId="109" priority="493">
      <formula>$D$20=""</formula>
    </cfRule>
  </conditionalFormatting>
  <conditionalFormatting sqref="D21:R21">
    <cfRule type="expression" dxfId="108" priority="492">
      <formula>$D$21=""</formula>
    </cfRule>
  </conditionalFormatting>
  <conditionalFormatting sqref="D22:R22">
    <cfRule type="expression" dxfId="107" priority="491">
      <formula>$D$22=""</formula>
    </cfRule>
  </conditionalFormatting>
  <conditionalFormatting sqref="D23:R23">
    <cfRule type="expression" dxfId="106" priority="490">
      <formula>$D$23=""</formula>
    </cfRule>
  </conditionalFormatting>
  <conditionalFormatting sqref="D24:R24">
    <cfRule type="expression" dxfId="105" priority="489">
      <formula>$D$24=""</formula>
    </cfRule>
  </conditionalFormatting>
  <conditionalFormatting sqref="D25:R25">
    <cfRule type="expression" dxfId="104" priority="488">
      <formula>$D$25=""</formula>
    </cfRule>
  </conditionalFormatting>
  <conditionalFormatting sqref="D26:R26">
    <cfRule type="expression" dxfId="103" priority="487">
      <formula>$D$26=""</formula>
    </cfRule>
  </conditionalFormatting>
  <conditionalFormatting sqref="D27:R27">
    <cfRule type="expression" dxfId="102" priority="486">
      <formula>$D$27=""</formula>
    </cfRule>
  </conditionalFormatting>
  <conditionalFormatting sqref="D29:R29">
    <cfRule type="expression" dxfId="101" priority="483">
      <formula>$D$29=""</formula>
    </cfRule>
  </conditionalFormatting>
  <conditionalFormatting sqref="D30:R30">
    <cfRule type="expression" dxfId="100" priority="482">
      <formula>$D$30=""</formula>
    </cfRule>
  </conditionalFormatting>
  <conditionalFormatting sqref="D31:R31">
    <cfRule type="expression" dxfId="99" priority="481">
      <formula>$D$31=""</formula>
    </cfRule>
  </conditionalFormatting>
  <conditionalFormatting sqref="D32:R32">
    <cfRule type="expression" dxfId="98" priority="480">
      <formula>$D$32=""</formula>
    </cfRule>
  </conditionalFormatting>
  <conditionalFormatting sqref="D35:R35">
    <cfRule type="expression" dxfId="97" priority="322">
      <formula>$D$35=""</formula>
    </cfRule>
  </conditionalFormatting>
  <conditionalFormatting sqref="D39:R39">
    <cfRule type="expression" dxfId="96" priority="447">
      <formula>$D$39&lt;&gt;""</formula>
    </cfRule>
    <cfRule type="expression" dxfId="95" priority="448">
      <formula>D8="リース"</formula>
    </cfRule>
    <cfRule type="expression" dxfId="94" priority="449">
      <formula>$D$39=""</formula>
    </cfRule>
  </conditionalFormatting>
  <conditionalFormatting sqref="D40:R40">
    <cfRule type="expression" dxfId="93" priority="444">
      <formula>$D$40&lt;&gt;""</formula>
    </cfRule>
    <cfRule type="expression" dxfId="92" priority="445">
      <formula>D8="リース"</formula>
    </cfRule>
    <cfRule type="expression" dxfId="91" priority="446">
      <formula>$D$40=""</formula>
    </cfRule>
  </conditionalFormatting>
  <conditionalFormatting sqref="D41:R41">
    <cfRule type="expression" dxfId="90" priority="366">
      <formula>$D$41&lt;&gt;""</formula>
    </cfRule>
    <cfRule type="expression" dxfId="89" priority="367">
      <formula>D8="リース"</formula>
    </cfRule>
    <cfRule type="expression" dxfId="88" priority="368">
      <formula>$D$41=""</formula>
    </cfRule>
  </conditionalFormatting>
  <conditionalFormatting sqref="D42:R42">
    <cfRule type="expression" dxfId="87" priority="363">
      <formula>$D$42&lt;&gt;""</formula>
    </cfRule>
    <cfRule type="expression" dxfId="86" priority="364">
      <formula>D8="リース"</formula>
    </cfRule>
    <cfRule type="expression" dxfId="85" priority="365">
      <formula>$D$42=""</formula>
    </cfRule>
  </conditionalFormatting>
  <conditionalFormatting sqref="D45:R45">
    <cfRule type="expression" dxfId="84" priority="44">
      <formula>$D$45=""</formula>
    </cfRule>
  </conditionalFormatting>
  <conditionalFormatting sqref="D46:R46">
    <cfRule type="expression" dxfId="83" priority="418">
      <formula>$D$46=""</formula>
    </cfRule>
  </conditionalFormatting>
  <conditionalFormatting sqref="D47:R47">
    <cfRule type="expression" dxfId="82" priority="398">
      <formula>$D$47="有り"</formula>
    </cfRule>
    <cfRule type="expression" dxfId="81" priority="417">
      <formula>$D$47=""</formula>
    </cfRule>
  </conditionalFormatting>
  <conditionalFormatting sqref="D48:R48">
    <cfRule type="expression" dxfId="80" priority="416">
      <formula>$D$48=""</formula>
    </cfRule>
  </conditionalFormatting>
  <conditionalFormatting sqref="D49:R49">
    <cfRule type="expression" dxfId="79" priority="415">
      <formula>$D$49=""</formula>
    </cfRule>
  </conditionalFormatting>
  <conditionalFormatting sqref="D50:R50">
    <cfRule type="expression" dxfId="78" priority="414">
      <formula>$D$50=""</formula>
    </cfRule>
  </conditionalFormatting>
  <conditionalFormatting sqref="D51:R51">
    <cfRule type="expression" dxfId="77" priority="413">
      <formula>$D$51=""</formula>
    </cfRule>
  </conditionalFormatting>
  <conditionalFormatting sqref="D52:R52">
    <cfRule type="expression" dxfId="76" priority="412">
      <formula>$D$52=""</formula>
    </cfRule>
  </conditionalFormatting>
  <conditionalFormatting sqref="D54:R54">
    <cfRule type="expression" dxfId="75" priority="2">
      <formula>$D$54&lt;&gt;""</formula>
    </cfRule>
    <cfRule type="expression" dxfId="74" priority="791">
      <formula>OR($D$51=$BN$26,$L$53=$BD$110,$L$53=$BD$117)</formula>
    </cfRule>
    <cfRule type="expression" dxfId="73" priority="794">
      <formula>$D$54=""</formula>
    </cfRule>
  </conditionalFormatting>
  <conditionalFormatting sqref="D55:R55">
    <cfRule type="expression" dxfId="72" priority="12">
      <formula>$D$55=""</formula>
    </cfRule>
  </conditionalFormatting>
  <conditionalFormatting sqref="D56:R56">
    <cfRule type="expression" dxfId="71" priority="69">
      <formula>$D$56=""</formula>
    </cfRule>
  </conditionalFormatting>
  <conditionalFormatting sqref="D58:R58">
    <cfRule type="expression" dxfId="70" priority="67">
      <formula>$D$58=""</formula>
    </cfRule>
  </conditionalFormatting>
  <conditionalFormatting sqref="D66:R66">
    <cfRule type="expression" dxfId="69" priority="42">
      <formula>$D$66=""</formula>
    </cfRule>
  </conditionalFormatting>
  <conditionalFormatting sqref="D68:R68">
    <cfRule type="expression" dxfId="68" priority="43">
      <formula>$D$68=""</formula>
    </cfRule>
  </conditionalFormatting>
  <conditionalFormatting sqref="D69:R72 D73 D75:R77 D80:R81">
    <cfRule type="expression" dxfId="67" priority="66">
      <formula>$D69=""</formula>
    </cfRule>
  </conditionalFormatting>
  <conditionalFormatting sqref="D79:R79">
    <cfRule type="expression" dxfId="66" priority="3">
      <formula>$D$79&lt;&gt;""</formula>
    </cfRule>
    <cfRule type="expression" dxfId="65" priority="46">
      <formula>OR($D$76=$BN$26,$L$78=$BD$110,$L$78=$BD$114)</formula>
    </cfRule>
  </conditionalFormatting>
  <conditionalFormatting sqref="D88:R88">
    <cfRule type="expression" dxfId="64" priority="5">
      <formula>$D$88=""</formula>
    </cfRule>
  </conditionalFormatting>
  <conditionalFormatting sqref="D96:R96">
    <cfRule type="expression" dxfId="63" priority="20">
      <formula>$D$96=""</formula>
    </cfRule>
  </conditionalFormatting>
  <conditionalFormatting sqref="D97:R103">
    <cfRule type="expression" dxfId="62" priority="13">
      <formula>$D97=""</formula>
    </cfRule>
  </conditionalFormatting>
  <conditionalFormatting sqref="G19:J19">
    <cfRule type="expression" dxfId="61" priority="494">
      <formula>$G$19=""</formula>
    </cfRule>
  </conditionalFormatting>
  <conditionalFormatting sqref="G34:J34">
    <cfRule type="expression" dxfId="60" priority="323">
      <formula>$G$34=""</formula>
    </cfRule>
  </conditionalFormatting>
  <conditionalFormatting sqref="G38:J38">
    <cfRule type="expression" dxfId="59" priority="803">
      <formula>$G$38&lt;&gt;""</formula>
    </cfRule>
    <cfRule type="expression" dxfId="58" priority="804">
      <formula>D8="リース"</formula>
    </cfRule>
    <cfRule type="expression" dxfId="57" priority="805">
      <formula>$G$38=""</formula>
    </cfRule>
  </conditionalFormatting>
  <conditionalFormatting sqref="H74:K74">
    <cfRule type="expression" dxfId="56" priority="59">
      <formula>$H$74=""</formula>
    </cfRule>
  </conditionalFormatting>
  <conditionalFormatting sqref="L74:N74">
    <cfRule type="expression" dxfId="55" priority="58">
      <formula>$L$74=""</formula>
    </cfRule>
  </conditionalFormatting>
  <conditionalFormatting sqref="L28:R28">
    <cfRule type="expression" dxfId="54" priority="484">
      <formula>$L$28=""</formula>
    </cfRule>
  </conditionalFormatting>
  <conditionalFormatting sqref="L33:R33">
    <cfRule type="expression" dxfId="53" priority="478">
      <formula>$L$33=""</formula>
    </cfRule>
  </conditionalFormatting>
  <conditionalFormatting sqref="L53:R53">
    <cfRule type="expression" dxfId="52" priority="410">
      <formula>$L$53=""</formula>
    </cfRule>
  </conditionalFormatting>
  <conditionalFormatting sqref="L78:R78">
    <cfRule type="expression" dxfId="51" priority="52">
      <formula>$L$78=""</formula>
    </cfRule>
  </conditionalFormatting>
  <conditionalFormatting sqref="O74:R74">
    <cfRule type="expression" dxfId="50" priority="57">
      <formula>$O$74=""</formula>
    </cfRule>
  </conditionalFormatting>
  <conditionalFormatting sqref="S66:U71">
    <cfRule type="expression" dxfId="49" priority="30">
      <formula>$D$66="添付有り"</formula>
    </cfRule>
  </conditionalFormatting>
  <conditionalFormatting sqref="S65:AJ65">
    <cfRule type="expression" dxfId="48" priority="65">
      <formula>$D$66="添付有り"</formula>
    </cfRule>
  </conditionalFormatting>
  <conditionalFormatting sqref="V66:AJ71">
    <cfRule type="expression" dxfId="47" priority="21">
      <formula>$D$66="添付有り"</formula>
    </cfRule>
  </conditionalFormatting>
  <conditionalFormatting sqref="AK93">
    <cfRule type="expression" dxfId="46" priority="105">
      <formula>G12="複数年度申請"</formula>
    </cfRule>
  </conditionalFormatting>
  <conditionalFormatting sqref="AK97">
    <cfRule type="expression" dxfId="45" priority="88">
      <formula>G12="複数年度申請"</formula>
    </cfRule>
  </conditionalFormatting>
  <conditionalFormatting sqref="BD94:BD97">
    <cfRule type="expression" dxfId="44" priority="4">
      <formula>ISEVEN(ROW())</formula>
    </cfRule>
  </conditionalFormatting>
  <conditionalFormatting sqref="BJ62:BJ65">
    <cfRule type="expression" dxfId="43" priority="7">
      <formula>ISEVEN(ROW())</formula>
    </cfRule>
  </conditionalFormatting>
  <dataValidations count="60">
    <dataValidation type="textLength" operator="equal" allowBlank="1" showInputMessage="1" showErrorMessage="1" sqref="G19:J19 G38:J38" xr:uid="{25A85460-B9CE-462D-80FB-88EFFA965551}">
      <formula1>4</formula1>
    </dataValidation>
    <dataValidation imeMode="halfAlpha" allowBlank="1" showInputMessage="1" showErrorMessage="1" promptTitle="メールアドレス" prompt="メールアドレスが無い場合は、「＠」右側のセルに「なし」と記入してください。" sqref="L33:R33 L28:R28 D33:J33 D28:J28" xr:uid="{E8AE1C4D-DBC3-4E35-834D-A702F8F02802}"/>
    <dataValidation allowBlank="1" showInputMessage="1" showErrorMessage="1" promptTitle="補助対象経費" prompt="改造車の申請の際に、見積書の合計金額を入力してください。" sqref="R58" xr:uid="{96B24AF3-2E11-44F3-AE3A-3A41E7C98EAD}"/>
    <dataValidation type="textLength" operator="equal" allowBlank="1" showInputMessage="1" showErrorMessage="1" promptTitle="交付決定番号" prompt="交付決定通知に記載している「環補電ホ第～」から始まるハイフンを含む5桁の番号を入力してください。" sqref="F14:P14" xr:uid="{89F990C5-B281-4EDF-A44D-41A685941D1E}">
      <formula1>5</formula1>
    </dataValidation>
    <dataValidation showInputMessage="1" promptTitle="担当者郵便番号" prompt="申請者住所と異なる場合にのみ記入してください。" sqref="G34:J34 D34:E34" xr:uid="{29583DDD-2C01-4AE0-ADB5-8E67A1121A6D}"/>
    <dataValidation type="date" allowBlank="1" showInputMessage="1" showErrorMessage="1" promptTitle="変更登録日" prompt="変更登録の自動車検査証記録事項に明記されている登録日を入力してください。日付は西暦で入力してください。例）2025年4月1日のばあいは2025/4/1と入力。" sqref="V66:AJ66" xr:uid="{D5F867ED-CF8F-49E3-892B-C43AB8DB71BB}">
      <formula1>45691</formula1>
      <formula2>46052</formula2>
    </dataValidation>
    <dataValidation type="list" allowBlank="1" showInputMessage="1" promptTitle="所有者名義" prompt="変更登録の自動車検査証記録事項の所有者欄に明記されている情報をプルダウンより選択してください。プルダウン上に無い場合は直接入力をしてください。" sqref="V67:AJ67" xr:uid="{F5E94A8D-7D82-4DA6-97A4-3FBEC36FC6B5}">
      <formula1>$D$67</formula1>
    </dataValidation>
    <dataValidation type="list" allowBlank="1" showInputMessage="1" promptTitle="使用者名義" prompt="変更登録の自動車検査証記録事項の使用者欄に明記されている情報をプルダウンより選択してください。プルダウン上に無い場合は直接入力をしてください。" sqref="V68:AJ68" xr:uid="{AE9001E8-6AFE-4322-B5CF-DE5E7FEFEA6B}">
      <formula1>$D$68</formula1>
    </dataValidation>
    <dataValidation type="list" allowBlank="1" showInputMessage="1" promptTitle="営業所名" prompt="変更後の営業所名をプルダウンより選択してください。プルダウン上にない場合は直接入力をしてください。" sqref="V69:AJ69" xr:uid="{ED83EA96-20FE-41CC-AEAF-AEA0C312E6B7}">
      <formula1>$D$69</formula1>
    </dataValidation>
    <dataValidation type="list" allowBlank="1" showInputMessage="1" promptTitle="営業所位置（使用本拠の位置・住所）" prompt="変更後の営業所位置（使用本拠の位置・住所）をプルダウンより選択してください。プルダウン上にない場合は直接入力してください。" sqref="V70:AJ70" xr:uid="{C89E1AC0-B2E9-4B56-8311-764B653810C4}">
      <formula1>$D$70</formula1>
    </dataValidation>
    <dataValidation type="list" allowBlank="1" showInputMessage="1" promptTitle="登録番号" prompt="変更登録後の登録番号をプルダウンより選択してください。プルダウン上にない場合は直接入力をしてください。" sqref="V71:Y71" xr:uid="{398380F2-FCB9-48EB-9276-022D2C953D05}">
      <formula1>$D$74</formula1>
    </dataValidation>
    <dataValidation type="list" allowBlank="1" showInputMessage="1" promptTitle="登録番号" prompt="変更登録後の登録番号をプルダウンより選択してください。プルダウン上にない場合は直接入力をしてください。" sqref="Z71:AC71" xr:uid="{518AF60C-AE7B-467B-A551-B0347EE0D144}">
      <formula1>$H$74</formula1>
    </dataValidation>
    <dataValidation type="list" allowBlank="1" showInputMessage="1" promptTitle="登録番号" prompt="変更登録後の登録番号をプルダウンより選択してください。プルダウン上にない場合は直接入力をしてください。" sqref="AD71:AF71" xr:uid="{834181DF-9B82-4AB8-A4AF-E77A76799718}">
      <formula1>$L$74</formula1>
    </dataValidation>
    <dataValidation type="list" allowBlank="1" showInputMessage="1" promptTitle="登録番号" prompt="変更登録後の登録番号をプルダウンより選択してください。プルダウン上にない場合は直接入力をしてください。" sqref="AG71:AJ71" xr:uid="{98CE6723-4ABA-40B4-8825-117216241707}">
      <formula1>$O$74</formula1>
    </dataValidation>
    <dataValidation type="list" allowBlank="1" showInputMessage="1" showErrorMessage="1" promptTitle="申請区分" prompt="プルダウンより申請の区分を選択ください。" sqref="D8:R8" xr:uid="{8010C54C-F86D-4A90-BD8F-C2A8268C0E4F}">
      <formula1>"買取,リース"</formula1>
    </dataValidation>
    <dataValidation type="list" allowBlank="1" showInputMessage="1" showErrorMessage="1" sqref="D46:R47" xr:uid="{31F0F5C9-C402-4CA3-A22E-7D2AB9285A8C}">
      <formula1>"有り,無し"</formula1>
    </dataValidation>
    <dataValidation type="list" allowBlank="1" showInputMessage="1" showErrorMessage="1" sqref="D48:R48" xr:uid="{6F598FDA-1089-4CFF-A820-7D1DE14286FA}">
      <formula1>$AY$2:$BD$2</formula1>
    </dataValidation>
    <dataValidation type="list" allowBlank="1" showInputMessage="1" showErrorMessage="1" sqref="D50:R50" xr:uid="{66A6E971-A12A-4F59-A9F4-9847FB08213A}">
      <formula1>"事業用,自家用"</formula1>
    </dataValidation>
    <dataValidation type="list" allowBlank="1" showInputMessage="1" showErrorMessage="1" sqref="D52:R52" xr:uid="{BF57115C-A999-4EA7-BD58-660E6C6EEAD0}">
      <formula1>INDIRECT($D$51)</formula1>
    </dataValidation>
    <dataValidation type="list" allowBlank="1" showInputMessage="1" showErrorMessage="1" promptTitle="バッテリーサイズ" prompt="補助対象車両、基準額一覧表にバッテリーサイズの記載がある車両のみプルダウンより選択してください。" sqref="D54:R54" xr:uid="{F11E8C6E-C34B-42E5-A5CC-92A5B69E0574}">
      <formula1>"S,M,5バッテリー使用,6バッテリー使用"</formula1>
    </dataValidation>
    <dataValidation type="date" allowBlank="1" showInputMessage="1" showErrorMessage="1" promptTitle="提出日" prompt="日付は西暦で入力してください。例）2025年4月1日の場合⇒2025/4/1と入力してください。" sqref="D9:R9" xr:uid="{F727D900-0979-468B-98AA-2C623D32C304}">
      <formula1>45689</formula1>
      <formula2>46053</formula2>
    </dataValidation>
    <dataValidation type="textLength" operator="equal" allowBlank="1" showInputMessage="1" showErrorMessage="1" sqref="D19:E19 D38:E38" xr:uid="{B0538782-FC64-42D3-94D3-1BEE5D8A9853}">
      <formula1>3</formula1>
    </dataValidation>
    <dataValidation imeMode="halfAlpha" allowBlank="1" showInputMessage="1" showErrorMessage="1" promptTitle="電話番号" prompt="半角英数字で入力してください。例）03-1111-1111" sqref="D26:R26 D31:R31" xr:uid="{AA899C72-5C62-4FA1-B317-D5DB1B1EDF9F}"/>
    <dataValidation imeMode="halfAlpha" allowBlank="1" showInputMessage="1" showErrorMessage="1" promptTitle="FAX番号" prompt="半角英数字で入力してください。例）03-1111-1111_x000a_FAXがない場合は「なし」と記入してください。" sqref="D32:R32 D27:R27" xr:uid="{7A8833E5-F494-4690-AE92-97899805D0D8}"/>
    <dataValidation allowBlank="1" showInputMessage="1" showErrorMessage="1" promptTitle="貴社管理番号" prompt="申請者様側で管理番号等を記入する必要がある場合にはご記入してください。" sqref="D10:R10" xr:uid="{A5434D6E-F0F3-4565-B823-0B0485879E42}"/>
    <dataValidation type="textLength" operator="equal" allowBlank="1" showInputMessage="1" showErrorMessage="1" promptTitle="識別番号" prompt="識別番号発行依頼にて付与された５桁の数字を入力してください。" sqref="D11:R11" xr:uid="{C0753FC0-EDC9-404C-9679-45596579259D}">
      <formula1>5</formula1>
    </dataValidation>
    <dataValidation allowBlank="1" showInputMessage="1" showErrorMessage="1" prompt="車両型式が複数ある場合は、様式第１（その５）2型式以降の申請シートの交付申請額を合計して入力してください" sqref="D62:Q62" xr:uid="{95EEDB67-24EF-4784-8EBA-BD3F22C00150}"/>
    <dataValidation type="date" operator="lessThan" allowBlank="1" showInputMessage="1" showErrorMessage="1" promptTitle="交付決定日" prompt="交付決定通知に記載されている交付決定日を入力してください。日付は西暦で入力してください。例)2025年4月1日の場合→2025/4/1と入力してください。" sqref="D15:R15" xr:uid="{3521EB42-EA8E-4B79-8BE7-1EDEC5313F65}">
      <formula1>46081</formula1>
    </dataValidation>
    <dataValidation type="textLength" operator="equal" allowBlank="1" showInputMessage="1" showErrorMessage="1" promptTitle="申請番号" prompt="交付決定通知に記載されている「25～」始まる6桁の申請番号を入力してください。" sqref="D16:R16" xr:uid="{09EB6C6F-2AA6-407A-BFA4-AE27D2F2A8EF}">
      <formula1>6</formula1>
    </dataValidation>
    <dataValidation showInputMessage="1" promptTitle="担当者住所" prompt="申請者住所と異なる場合にのみ記入してください。" sqref="D35:R35" xr:uid="{E4981AB5-5D1F-46D3-A02F-5240E694AEC7}"/>
    <dataValidation type="list" allowBlank="1" showInputMessage="1" showErrorMessage="1" sqref="D49:R49" xr:uid="{C35920B2-F1FC-47B9-AED3-C484D1205061}">
      <formula1>$AY$4:$BD$4</formula1>
    </dataValidation>
    <dataValidation allowBlank="1" showInputMessage="1" showErrorMessage="1" promptTitle="交付決定額の内、今回申請額" prompt="本完了実績報告で申請する金額の合計を記載。" sqref="D12" xr:uid="{303A8C73-8465-4861-B72E-A3A94BCDAD7E}"/>
    <dataValidation allowBlank="1" promptTitle="営業所名" prompt="プルダウンに表示される営業所名と異なる場合は手入力してください。" sqref="D69:R69" xr:uid="{DA8C0515-F51E-454D-9413-504F5FA2907C}"/>
    <dataValidation allowBlank="1" promptTitle="営業所位置" prompt="プルダウンで表示される営業所位置と異なる場合は手入力してください。" sqref="D70:R70" xr:uid="{E6E0E4EF-F1FC-4384-B2CB-043065E48D15}"/>
    <dataValidation type="list" allowBlank="1" showInputMessage="1" showErrorMessage="1" promptTitle="種類" prompt="プルダウンより該当種類を選択してください。" sqref="D71:R71" xr:uid="{452BD08D-8970-4D98-BE2B-654C944D7FB0}">
      <formula1>$AY$2:$BD$2</formula1>
    </dataValidation>
    <dataValidation type="list" allowBlank="1" showInputMessage="1" showErrorMessage="1" promptTitle="区分" prompt="プルダウンより該当種類を選択してください。" sqref="D72:R72" xr:uid="{F4AF4AC7-0573-4837-B7AD-C1E73B86BA7E}">
      <formula1>$AY$4:$BD$4</formula1>
    </dataValidation>
    <dataValidation allowBlank="1" showInputMessage="1" showErrorMessage="1" promptTitle="車台番号" prompt="新規登録の自動車検査証記録事項に記載している車台番号を入力してください。" sqref="D75:R75" xr:uid="{A0A4F985-2A3A-40F8-B2A3-CE6E0AE4AB41}"/>
    <dataValidation type="list" allowBlank="1" showInputMessage="1" showErrorMessage="1" promptTitle="通称名" prompt="プルダウンより該当する車名を選択してください。" sqref="D77:R77" xr:uid="{640D3C43-1345-4DCA-97BF-24BEAAE8B09E}">
      <formula1>INDIRECT($D$76)</formula1>
    </dataValidation>
    <dataValidation type="list" allowBlank="1" showInputMessage="1" showErrorMessage="1" promptTitle="抵当権設定の予定" prompt="プルダウンより選択してください。" sqref="D80:R80" xr:uid="{0561CC48-A68C-4A7B-9907-D2BD54028920}">
      <formula1>"有り,無し"</formula1>
    </dataValidation>
    <dataValidation type="date" allowBlank="1" showInputMessage="1" showErrorMessage="1" promptTitle="新規登録日" prompt="新規登録の自動車検査証記録事項に記載されている登録日を入力してください。日付は西暦で入力してください。例）2025年4月1日の場合は2025/4/1と入力。" sqref="D81:R81" xr:uid="{95C429D8-116E-454A-95F6-70079E9D6505}">
      <formula1>45691</formula1>
      <formula2>46052</formula2>
    </dataValidation>
    <dataValidation type="list" allowBlank="1" showInputMessage="1" showErrorMessage="1" promptTitle="事業用・自家用の別" prompt="プルダウンより選択してください。" sqref="D73:R73" xr:uid="{FAD20239-2A14-4199-97F8-F65A005DE7FB}">
      <formula1>"事業用,自家用"</formula1>
    </dataValidation>
    <dataValidation type="list" allowBlank="1" showInputMessage="1" showErrorMessage="1" promptTitle="バッテリーサイズ等" prompt="事前登録された型式一覧にバッテリーサイズがある場合は、プルダウンより選択ください。" sqref="D79:R79" xr:uid="{94CFFD33-2501-4FFD-801E-3AEB79CB82FC}">
      <formula1>"S,M,5バッテリー使用,6バッテリー使用"</formula1>
    </dataValidation>
    <dataValidation type="list" allowBlank="1" showInputMessage="1" showErrorMessage="1" promptTitle="変更の有無" prompt="交付申請時との変更有無をプルダウンより選択してください。" sqref="D45:R45" xr:uid="{3FA8DCC9-7334-47CB-9025-8671BE97F976}">
      <formula1>"有り,無し"</formula1>
    </dataValidation>
    <dataValidation type="list" allowBlank="1" showInputMessage="1" promptTitle="所有者名義" prompt="新規登録の自動車検査証記録事項の所有者欄に明記されている情報をプルダウンより選択してください。プルダウンと異なる場合は直接入力をしてください。" sqref="D67:R67" xr:uid="{18F0176D-EEEB-4BEC-ADB1-6E1032681B0E}">
      <formula1>$D$21</formula1>
    </dataValidation>
    <dataValidation type="list" allowBlank="1" showInputMessage="1" promptTitle="使用者欄" prompt="新規登録の自動車検査証記録事項の使用者欄に明記されている情報をプルダウンより選択してください。プルダウンと異なる場合は直接入力をしてください。" sqref="D68:R68" xr:uid="{2FEDD4A5-657C-4307-A3AD-936041B3DE4B}">
      <formula1>$AS$3:$AS$4</formula1>
    </dataValidation>
    <dataValidation type="list" allowBlank="1" showInputMessage="1" showErrorMessage="1" promptTitle="変更登録車検証の有無" prompt="申請時に新規車検証の他に変更登録車検証を添付する場合は「有り」を選択し、S67～の必要項目も入力してください。" sqref="D66:R66" xr:uid="{20BEF642-0B1E-48C7-9AD1-CE3087D36CBA}">
      <formula1>"添付有り,添付無し"</formula1>
    </dataValidation>
    <dataValidation type="list" allowBlank="1" showInputMessage="1" showErrorMessage="1" sqref="D100:R100" xr:uid="{5EB5DBE2-19E0-437A-BCD9-F5BB06A8BEC2}">
      <formula1>"当座預金,普通預金,貯蓄預金,その他"</formula1>
    </dataValidation>
    <dataValidation type="custom" imeMode="halfKatakana" allowBlank="1" showInputMessage="1" showErrorMessage="1" error="半角カナ半角英数字で入力してください" promptTitle="フリガナ" prompt="半角カナで入力してください。スペースや「・」の有無にご注意ください。「株式会社」等のフリガナ略称は右側吹き出しをご参照ください。" sqref="D102:R102" xr:uid="{3AA500DF-BB00-403D-8F12-B9CFC59374EA}">
      <formula1>D102=ASC(PHONETIC(D102))</formula1>
    </dataValidation>
    <dataValidation type="list" allowBlank="1" showInputMessage="1" sqref="D103:R103" xr:uid="{227957BB-AB04-4C66-8FEE-DD5DCFBBF2AE}">
      <formula1>$D$21</formula1>
    </dataValidation>
    <dataValidation allowBlank="1" showInputMessage="1" showErrorMessage="1" promptTitle="社名又は名称" prompt="個人事業者申請の場合は自動車検査証の所有者欄に記載されている名称をご記載ください。" sqref="D21:R21" xr:uid="{7863B2C4-B17A-4AEE-ABEE-C28AB8E811BC}"/>
    <dataValidation allowBlank="1" showInputMessage="1" showErrorMessage="1" promptTitle="代表者役職・代表者氏名" prompt="個人事業者申請で「社名又は名称」に記載した名称が個人名の場合は、「代表者役職」「代表者氏名」は空欄で提出ください。" sqref="D22:R23" xr:uid="{F1B42A88-BD0E-4AE8-B4B9-F9B26DA6CC01}"/>
    <dataValidation allowBlank="1" showInputMessage="1" showErrorMessage="1" promptTitle="消費税及び地方消費税相当額" sqref="D13:Q13" xr:uid="{90A2AFC9-538B-43BB-BE07-420759AB0D2D}"/>
    <dataValidation type="list" allowBlank="1" showInputMessage="1" showErrorMessage="1" promptTitle="車名" prompt="プルダウンより該当する車名を選択してください。" sqref="D76:R76" xr:uid="{3CF6F1E2-7255-46CC-8004-6FE04AD6416B}">
      <formula1>$AY$26:$BN$26</formula1>
    </dataValidation>
    <dataValidation type="list" allowBlank="1" showInputMessage="1" showErrorMessage="1" sqref="D51:R51" xr:uid="{22F2FAE0-18C6-4DF2-A703-C2A9D45890EF}">
      <formula1>$AY$26:$BN$26</formula1>
    </dataValidation>
    <dataValidation type="list" allowBlank="1" showInputMessage="1" showErrorMessage="1" promptTitle="型式" prompt="型式が「fumei」の場合は空欄のままにしてください。" sqref="D53:I53" xr:uid="{3834AD38-63DC-4B16-8A52-C403121FCCA6}">
      <formula1>$BJ$52:$BL$52</formula1>
    </dataValidation>
    <dataValidation type="list" allowBlank="1" showInputMessage="1" showErrorMessage="1" promptTitle="型式" prompt="プルダウンより該当する型式（ハイフンの左側）を選択してください。ただし、型式が不明の場合はここのセルは入力不要です。" sqref="D78:I78" xr:uid="{4BD2B84A-FE0B-449E-8DF9-1880ABE22680}">
      <formula1>$BJ$52:$BL$52</formula1>
    </dataValidation>
    <dataValidation type="list" allowBlank="1" showInputMessage="1" showErrorMessage="1" promptTitle="型式" prompt="プルダウンより該当する型式（ハイフンより右側）を選択してください。" sqref="L53:R53" xr:uid="{120F23F6-32EA-47D2-9BA8-670309699BB3}">
      <formula1>_xlfn.IFS($D$53=$BJ$52,ZAB,$D$53=$BK$52,$BK$55,$D$53=$BL$52,ZAA,$D$53="",$BM$55)</formula1>
    </dataValidation>
    <dataValidation type="list" allowBlank="1" showInputMessage="1" showErrorMessage="1" promptTitle="型式" prompt="プルダウンより該当する型式（ハイフンより右側）を選択してください。型式が不明の場合は「fumei」を選択してください。" sqref="L78:R78" xr:uid="{A83980A3-6522-47D8-950C-C7F17C4DF2AE}">
      <formula1>_xlfn.IFS($D$78=$BJ$52,ZAB,$D$78=$BK$52,$BK$55,$D$78=$BL$52,ZAA,$D$78="",$BM$55)</formula1>
    </dataValidation>
    <dataValidation allowBlank="1" showInputMessage="1" showErrorMessage="1" prompt="本Excelデータシートに入力している型式の導入台数を入力ください" sqref="D55:Q55" xr:uid="{DBC5D93F-88DA-4245-A5C1-51A82E8C8F17}"/>
    <dataValidation allowBlank="1" showInputMessage="1" showErrorMessage="1" promptTitle="耐用年数" prompt="処分制限期間（法廷耐用年数）を記入してください。※期間については右図をご参照ください" sqref="D88:Q88" xr:uid="{949175FF-33C6-4F0E-9B40-5D2FC4840AFD}"/>
  </dataValidations>
  <pageMargins left="0.7" right="0.7" top="0.75" bottom="0.75" header="0.3" footer="0.3"/>
  <pageSetup paperSize="9" scale="2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C7E9F-A1E2-40D9-AA44-3FE5C168D9F9}">
  <sheetPr>
    <tabColor rgb="FFFF0000"/>
  </sheetPr>
  <dimension ref="A1:AF81"/>
  <sheetViews>
    <sheetView showGridLines="0" view="pageBreakPreview" zoomScaleNormal="100" zoomScaleSheetLayoutView="100" workbookViewId="0">
      <selection activeCell="C7" sqref="C7"/>
    </sheetView>
  </sheetViews>
  <sheetFormatPr defaultRowHeight="12.75"/>
  <cols>
    <col min="1" max="43" width="2.625" style="26" customWidth="1"/>
    <col min="44" max="16384" width="9" style="26"/>
  </cols>
  <sheetData>
    <row r="1" spans="1:30" ht="12.95" customHeight="1">
      <c r="A1" s="331" t="s">
        <v>380</v>
      </c>
      <c r="B1" s="331"/>
      <c r="C1" s="331"/>
      <c r="D1" s="331"/>
      <c r="E1" s="331"/>
      <c r="F1" s="331"/>
      <c r="G1" s="331"/>
      <c r="H1" s="331"/>
      <c r="I1" s="331"/>
      <c r="W1" s="27"/>
      <c r="X1" s="27"/>
      <c r="Y1" s="27"/>
      <c r="Z1" s="27"/>
      <c r="AA1" s="27"/>
      <c r="AB1" s="27"/>
      <c r="AC1" s="27"/>
      <c r="AD1" s="27"/>
    </row>
    <row r="2" spans="1:30" ht="12.95" customHeight="1">
      <c r="A2" s="331"/>
      <c r="B2" s="331"/>
      <c r="C2" s="331"/>
      <c r="D2" s="331"/>
      <c r="E2" s="331"/>
      <c r="F2" s="331"/>
      <c r="G2" s="331"/>
      <c r="H2" s="331"/>
      <c r="I2" s="331"/>
      <c r="N2" s="28"/>
      <c r="O2" s="326" t="s">
        <v>118</v>
      </c>
      <c r="P2" s="326"/>
      <c r="T2" s="333" t="s">
        <v>19</v>
      </c>
      <c r="U2" s="333"/>
      <c r="V2" s="333"/>
      <c r="W2" s="332">
        <f>データシート!D11</f>
        <v>0</v>
      </c>
      <c r="X2" s="332"/>
      <c r="Y2" s="332"/>
      <c r="Z2" s="332"/>
      <c r="AA2" s="332"/>
      <c r="AB2" s="332"/>
      <c r="AC2" s="332"/>
      <c r="AD2" s="332"/>
    </row>
    <row r="3" spans="1:30" ht="12.95" customHeight="1">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row>
    <row r="4" spans="1:30" ht="12.95" customHeight="1">
      <c r="T4" s="329" t="str">
        <f>"第 "&amp;データシート!D10&amp;" 号"</f>
        <v>第  号</v>
      </c>
      <c r="U4" s="329"/>
      <c r="V4" s="329"/>
      <c r="W4" s="329"/>
      <c r="X4" s="329"/>
      <c r="Y4" s="329"/>
      <c r="Z4" s="329"/>
      <c r="AA4" s="329"/>
      <c r="AB4" s="329"/>
      <c r="AC4" s="329"/>
    </row>
    <row r="5" spans="1:30" ht="12.95" customHeight="1">
      <c r="T5" s="58"/>
      <c r="U5" s="58"/>
      <c r="V5" s="58"/>
      <c r="W5" s="330">
        <f>データシート!D9</f>
        <v>0</v>
      </c>
      <c r="X5" s="330"/>
      <c r="Y5" s="330"/>
      <c r="Z5" s="330"/>
      <c r="AA5" s="330"/>
      <c r="AB5" s="330"/>
      <c r="AC5" s="330"/>
      <c r="AD5" s="330"/>
    </row>
    <row r="6" spans="1:30" ht="12.95" customHeight="1">
      <c r="A6" s="26" t="s">
        <v>20</v>
      </c>
      <c r="X6" s="185"/>
      <c r="Y6" s="185"/>
      <c r="Z6" s="185"/>
      <c r="AA6" s="185"/>
      <c r="AB6" s="185"/>
      <c r="AC6" s="185"/>
      <c r="AD6" s="185"/>
    </row>
    <row r="7" spans="1:30" ht="12.95" customHeight="1">
      <c r="A7" s="26" t="s">
        <v>21</v>
      </c>
      <c r="B7" s="26" t="s">
        <v>555</v>
      </c>
    </row>
    <row r="8" spans="1:30" ht="12.95" customHeight="1"/>
    <row r="9" spans="1:30" ht="19.5" customHeight="1">
      <c r="L9" s="26" t="s">
        <v>381</v>
      </c>
      <c r="Q9" s="28" t="s">
        <v>382</v>
      </c>
      <c r="R9" s="29"/>
      <c r="S9" s="328" t="str">
        <f>"〒"&amp;データシート!D19&amp;"-"&amp;データシート!G19&amp;"  "&amp;データシート!D20</f>
        <v xml:space="preserve">〒-  </v>
      </c>
      <c r="T9" s="328"/>
      <c r="U9" s="328"/>
      <c r="V9" s="328"/>
      <c r="W9" s="328"/>
      <c r="X9" s="328"/>
      <c r="Y9" s="328"/>
      <c r="Z9" s="328"/>
      <c r="AA9" s="328"/>
      <c r="AB9" s="328"/>
      <c r="AC9" s="328"/>
      <c r="AD9" s="328"/>
    </row>
    <row r="10" spans="1:30" ht="15.75" customHeight="1">
      <c r="P10" s="26" t="s">
        <v>22</v>
      </c>
      <c r="U10" s="334">
        <f>データシート!D21</f>
        <v>0</v>
      </c>
      <c r="V10" s="334"/>
      <c r="W10" s="334"/>
      <c r="X10" s="334"/>
      <c r="Y10" s="334"/>
      <c r="Z10" s="334"/>
      <c r="AA10" s="334"/>
      <c r="AB10" s="334"/>
      <c r="AC10" s="334"/>
      <c r="AD10" s="334"/>
    </row>
    <row r="11" spans="1:30" ht="19.5" customHeight="1">
      <c r="P11" s="26" t="s">
        <v>23</v>
      </c>
      <c r="V11" s="334" t="str">
        <f>データシート!D22&amp;"  "&amp;データシート!D23</f>
        <v xml:space="preserve">  </v>
      </c>
      <c r="W11" s="334"/>
      <c r="X11" s="334"/>
      <c r="Y11" s="334"/>
      <c r="Z11" s="334"/>
      <c r="AA11" s="334"/>
      <c r="AB11" s="334"/>
      <c r="AD11" s="20" t="s">
        <v>30</v>
      </c>
    </row>
    <row r="12" spans="1:30" ht="12.95" customHeight="1">
      <c r="P12" s="4" t="s">
        <v>24</v>
      </c>
    </row>
    <row r="13" spans="1:30" ht="12.95" customHeight="1">
      <c r="O13" s="21" t="s">
        <v>189</v>
      </c>
      <c r="V13" s="334">
        <f>IF(データシート!D8="買取","",データシート!D40)</f>
        <v>0</v>
      </c>
      <c r="W13" s="334"/>
      <c r="X13" s="334"/>
      <c r="Y13" s="334"/>
      <c r="Z13" s="334"/>
      <c r="AA13" s="334"/>
      <c r="AB13" s="334"/>
      <c r="AC13" s="29"/>
      <c r="AD13" s="30" t="s">
        <v>190</v>
      </c>
    </row>
    <row r="14" spans="1:30" ht="12.95" customHeight="1">
      <c r="O14" s="21"/>
      <c r="V14" s="57"/>
      <c r="W14" s="57"/>
      <c r="X14" s="57"/>
      <c r="Y14" s="57"/>
      <c r="Z14" s="57"/>
      <c r="AA14" s="57"/>
      <c r="AB14" s="57"/>
      <c r="AC14" s="29"/>
      <c r="AD14" s="30"/>
    </row>
    <row r="15" spans="1:30" ht="12.95" customHeight="1"/>
    <row r="16" spans="1:30" ht="12.95" customHeight="1">
      <c r="A16" s="326" t="s">
        <v>383</v>
      </c>
      <c r="B16" s="326"/>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row>
    <row r="17" spans="1:30" ht="12.95" customHeight="1">
      <c r="A17" s="326" t="s">
        <v>384</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row>
    <row r="18" spans="1:30" ht="12.95" customHeight="1">
      <c r="A18" s="326" t="s">
        <v>385</v>
      </c>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row>
    <row r="19" spans="1:30" ht="12.95" customHeight="1">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1:30" ht="12.95"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row>
    <row r="21" spans="1:30" ht="18" customHeight="1">
      <c r="B21" s="28" t="str">
        <f>"　"&amp;TEXT(データシート!D15,"ggge年m月d日")&amp;"付け環補電ホ第"&amp;データシート!F14&amp;"号"</f>
        <v>　明治33年1月0日付け環補電ホ第号</v>
      </c>
      <c r="C21" s="184"/>
      <c r="D21" s="184"/>
      <c r="E21" s="184"/>
      <c r="F21" s="184"/>
      <c r="G21" s="184"/>
      <c r="H21" s="184"/>
      <c r="I21" s="184"/>
      <c r="J21" s="184"/>
      <c r="K21" s="184"/>
      <c r="L21" s="184"/>
      <c r="M21" s="184"/>
      <c r="N21" s="184"/>
      <c r="O21" s="28" t="s">
        <v>458</v>
      </c>
      <c r="P21" s="184"/>
      <c r="Q21" s="184"/>
      <c r="R21" s="184"/>
      <c r="S21" s="326">
        <f>データシート!D16</f>
        <v>0</v>
      </c>
      <c r="T21" s="326"/>
      <c r="U21" s="326"/>
      <c r="V21" s="28" t="s">
        <v>459</v>
      </c>
      <c r="W21" s="28" t="s">
        <v>460</v>
      </c>
      <c r="X21" s="28"/>
      <c r="Y21" s="28"/>
      <c r="Z21" s="28"/>
      <c r="AA21" s="28"/>
      <c r="AB21" s="28"/>
      <c r="AC21" s="28"/>
      <c r="AD21" s="28"/>
    </row>
    <row r="22" spans="1:30" ht="18" customHeight="1">
      <c r="B22" s="28" t="s">
        <v>462</v>
      </c>
      <c r="D22" s="184"/>
      <c r="E22" s="184"/>
      <c r="F22" s="184"/>
      <c r="G22" s="184"/>
      <c r="H22" s="184"/>
      <c r="I22" s="184"/>
      <c r="J22" s="184"/>
      <c r="K22" s="184"/>
      <c r="L22" s="184"/>
      <c r="M22" s="184"/>
      <c r="N22" s="184"/>
      <c r="O22" s="28"/>
      <c r="P22" s="184"/>
      <c r="Q22" s="184"/>
      <c r="R22" s="184"/>
      <c r="S22" s="184"/>
      <c r="T22" s="184"/>
      <c r="U22" s="184"/>
      <c r="V22" s="184"/>
      <c r="W22" s="184"/>
      <c r="X22" s="184"/>
      <c r="Y22" s="184"/>
      <c r="Z22" s="184"/>
      <c r="AA22" s="184"/>
      <c r="AB22" s="184"/>
      <c r="AC22" s="184"/>
      <c r="AD22" s="28"/>
    </row>
    <row r="23" spans="1:30" ht="18" customHeight="1">
      <c r="B23" s="28" t="s">
        <v>463</v>
      </c>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28"/>
    </row>
    <row r="24" spans="1:30" ht="12.95" customHeight="1">
      <c r="B24" s="28" t="s">
        <v>461</v>
      </c>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28"/>
    </row>
    <row r="25" spans="1:30" ht="12.95" customHeight="1">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28"/>
    </row>
    <row r="26" spans="1:30" ht="12.95" customHeight="1">
      <c r="B26" s="184"/>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28"/>
    </row>
    <row r="27" spans="1:30" ht="12.95" customHeight="1">
      <c r="A27" s="326" t="s">
        <v>26</v>
      </c>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row>
    <row r="28" spans="1:30" ht="15.75" customHeigh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row>
    <row r="29" spans="1:30" ht="15.75" customHeight="1">
      <c r="B29" s="158" t="s">
        <v>141</v>
      </c>
      <c r="C29" s="367" t="s">
        <v>386</v>
      </c>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row>
    <row r="30" spans="1:30" ht="15.75" customHeight="1">
      <c r="B30" s="158"/>
      <c r="C30" s="159"/>
      <c r="D30" s="28" t="s">
        <v>387</v>
      </c>
      <c r="E30" s="53"/>
      <c r="F30" s="53"/>
      <c r="G30" s="53"/>
      <c r="H30" s="159"/>
      <c r="I30" s="159" t="s">
        <v>388</v>
      </c>
      <c r="J30" s="327" t="e">
        <f>データシート!D93</f>
        <v>#N/A</v>
      </c>
      <c r="K30" s="327"/>
      <c r="L30" s="327"/>
      <c r="M30" s="327"/>
      <c r="N30" s="327"/>
      <c r="O30" s="160" t="s">
        <v>389</v>
      </c>
      <c r="P30" s="160" t="str">
        <f>"（"&amp;TEXT(データシート!D15,"ggge年m月d日")&amp;"  "&amp;"第"&amp;データシート!F14&amp;"号)"</f>
        <v>（明治33年1月0日  第号)</v>
      </c>
      <c r="Q30" s="159"/>
      <c r="R30" s="159"/>
      <c r="S30" s="159"/>
      <c r="T30" s="159"/>
      <c r="U30" s="159"/>
      <c r="V30" s="159"/>
      <c r="W30" s="159"/>
      <c r="X30" s="159"/>
      <c r="Y30" s="159"/>
      <c r="Z30" s="159"/>
      <c r="AA30" s="159"/>
      <c r="AB30" s="159"/>
      <c r="AC30" s="159"/>
    </row>
    <row r="31" spans="1:30" ht="15.75" customHeight="1">
      <c r="B31" s="158"/>
      <c r="C31" s="159"/>
      <c r="D31" s="28"/>
      <c r="E31" s="53"/>
      <c r="F31" s="53"/>
      <c r="G31" s="53"/>
      <c r="H31" s="159"/>
      <c r="I31" s="159"/>
      <c r="J31" s="159"/>
      <c r="K31" s="159"/>
      <c r="L31" s="159"/>
      <c r="M31" s="159"/>
      <c r="N31" s="159"/>
      <c r="O31" s="160" t="s">
        <v>475</v>
      </c>
      <c r="P31" s="159"/>
      <c r="Q31" s="159"/>
      <c r="R31" s="159"/>
      <c r="S31" s="159"/>
      <c r="T31" s="159"/>
      <c r="U31" s="159"/>
      <c r="V31" s="159"/>
      <c r="W31" s="159"/>
      <c r="X31" s="159"/>
      <c r="Y31" s="159"/>
      <c r="Z31" s="365">
        <f>データシート!D13</f>
        <v>0</v>
      </c>
      <c r="AA31" s="366"/>
      <c r="AB31" s="366"/>
      <c r="AC31" s="28" t="s">
        <v>476</v>
      </c>
    </row>
    <row r="32" spans="1:30" ht="15.75" customHeight="1">
      <c r="B32" s="31" t="s">
        <v>142</v>
      </c>
      <c r="C32" s="26" t="s">
        <v>390</v>
      </c>
      <c r="L32" s="32"/>
      <c r="M32" s="32"/>
      <c r="N32" s="32"/>
      <c r="O32" s="32"/>
      <c r="P32" s="32"/>
      <c r="Q32" s="32"/>
      <c r="R32" s="32"/>
      <c r="S32" s="32"/>
      <c r="T32" s="32"/>
      <c r="U32" s="32"/>
      <c r="V32" s="32"/>
    </row>
    <row r="33" spans="1:30" ht="15.75" customHeight="1">
      <c r="B33" s="31"/>
      <c r="C33" s="26" t="s">
        <v>391</v>
      </c>
      <c r="L33" s="32"/>
      <c r="M33" s="32"/>
      <c r="N33" s="32"/>
      <c r="O33" s="32"/>
      <c r="P33" s="32"/>
      <c r="Q33" s="32"/>
      <c r="R33" s="32"/>
      <c r="S33" s="32"/>
      <c r="T33" s="32"/>
      <c r="U33" s="32"/>
      <c r="V33" s="32"/>
    </row>
    <row r="34" spans="1:30" ht="6.75" customHeight="1">
      <c r="B34" s="31"/>
      <c r="L34" s="32"/>
      <c r="M34" s="32"/>
      <c r="N34" s="32"/>
      <c r="O34" s="32"/>
      <c r="P34" s="32"/>
      <c r="Q34" s="32"/>
      <c r="R34" s="32"/>
      <c r="S34" s="32"/>
      <c r="T34" s="32"/>
      <c r="U34" s="32"/>
      <c r="V34" s="32"/>
    </row>
    <row r="35" spans="1:30" ht="15.75" customHeight="1">
      <c r="B35" s="31" t="s">
        <v>143</v>
      </c>
      <c r="C35" s="26" t="s">
        <v>392</v>
      </c>
      <c r="K35" s="326" t="str">
        <f>TEXT(データシート!D15,"ggge年m月d日")</f>
        <v>明治33年1月0日</v>
      </c>
      <c r="L35" s="326"/>
      <c r="M35" s="326"/>
      <c r="N35" s="326"/>
      <c r="O35" s="326"/>
      <c r="P35" s="326"/>
      <c r="Q35" s="326"/>
      <c r="R35" s="326"/>
      <c r="S35" s="326" t="s">
        <v>464</v>
      </c>
      <c r="T35" s="326"/>
      <c r="U35" s="326" t="str">
        <f>TEXT(データシート!D9,"ggge年m月d日")</f>
        <v>明治33年1月0日</v>
      </c>
      <c r="V35" s="326"/>
      <c r="W35" s="326"/>
      <c r="X35" s="326"/>
      <c r="Y35" s="326"/>
      <c r="Z35" s="326"/>
      <c r="AA35" s="326"/>
      <c r="AB35" s="326"/>
    </row>
    <row r="36" spans="1:30" ht="6.75" customHeight="1">
      <c r="B36" s="31"/>
      <c r="L36" s="161"/>
      <c r="M36" s="28"/>
      <c r="N36" s="28"/>
      <c r="O36" s="28"/>
      <c r="P36" s="28"/>
      <c r="Q36" s="28"/>
      <c r="R36" s="28"/>
      <c r="S36" s="28"/>
      <c r="T36" s="28"/>
      <c r="U36" s="28"/>
      <c r="V36" s="33"/>
      <c r="X36" s="33"/>
      <c r="Y36" s="33"/>
      <c r="Z36" s="33"/>
    </row>
    <row r="37" spans="1:30" ht="15.75" customHeight="1">
      <c r="B37" s="31" t="s">
        <v>144</v>
      </c>
      <c r="C37" s="26" t="s">
        <v>393</v>
      </c>
      <c r="M37" s="29"/>
      <c r="N37" s="29"/>
      <c r="O37" s="29"/>
      <c r="P37" s="29"/>
      <c r="Q37" s="185"/>
      <c r="R37" s="185"/>
      <c r="S37" s="185"/>
      <c r="T37" s="185"/>
      <c r="U37" s="185"/>
      <c r="V37" s="185"/>
      <c r="W37" s="185"/>
      <c r="X37" s="185"/>
      <c r="Y37" s="185"/>
      <c r="Z37" s="185"/>
      <c r="AA37" s="185"/>
      <c r="AB37" s="29"/>
      <c r="AC37" s="29"/>
      <c r="AD37" s="29"/>
    </row>
    <row r="38" spans="1:30" ht="15.75" customHeight="1">
      <c r="B38" s="31"/>
      <c r="C38" s="26" t="s">
        <v>394</v>
      </c>
      <c r="M38" s="29"/>
      <c r="N38" s="29"/>
      <c r="O38" s="29"/>
      <c r="P38" s="29"/>
      <c r="Q38" s="54"/>
      <c r="R38" s="54"/>
      <c r="S38" s="54"/>
      <c r="T38" s="54"/>
      <c r="U38" s="54"/>
      <c r="V38" s="54"/>
      <c r="W38" s="54"/>
      <c r="X38" s="54"/>
      <c r="Y38" s="54"/>
      <c r="Z38" s="54"/>
      <c r="AA38" s="54"/>
      <c r="AB38" s="29"/>
      <c r="AC38" s="29"/>
      <c r="AD38" s="29"/>
    </row>
    <row r="39" spans="1:30" ht="6.75" customHeight="1">
      <c r="B39" s="31"/>
      <c r="M39" s="29"/>
      <c r="N39" s="29"/>
      <c r="O39" s="29"/>
      <c r="P39" s="29"/>
      <c r="Q39" s="54"/>
      <c r="R39" s="54"/>
      <c r="S39" s="54"/>
      <c r="T39" s="54"/>
      <c r="U39" s="54"/>
      <c r="V39" s="54"/>
      <c r="W39" s="54"/>
      <c r="X39" s="54"/>
      <c r="Y39" s="54"/>
      <c r="Z39" s="54"/>
      <c r="AA39" s="54"/>
      <c r="AB39" s="29"/>
      <c r="AC39" s="29"/>
      <c r="AD39" s="29"/>
    </row>
    <row r="40" spans="1:30" ht="15.75" customHeight="1">
      <c r="B40" s="31" t="s">
        <v>145</v>
      </c>
      <c r="C40" s="26" t="s">
        <v>192</v>
      </c>
    </row>
    <row r="41" spans="1:30" ht="15" customHeight="1">
      <c r="A41" s="27" t="str">
        <f>IFERROR(データシート!#REF!,"")</f>
        <v/>
      </c>
      <c r="B41" s="362" t="s">
        <v>193</v>
      </c>
      <c r="C41" s="363"/>
      <c r="D41" s="363"/>
      <c r="E41" s="351" t="s">
        <v>194</v>
      </c>
      <c r="F41" s="344"/>
      <c r="G41" s="344"/>
      <c r="H41" s="344"/>
      <c r="I41" s="344"/>
      <c r="J41" s="344"/>
      <c r="K41" s="344"/>
      <c r="L41" s="344"/>
      <c r="M41" s="345" t="str">
        <f>データシート!D24&amp;" "&amp;データシート!D25</f>
        <v xml:space="preserve"> </v>
      </c>
      <c r="N41" s="346"/>
      <c r="O41" s="346"/>
      <c r="P41" s="346"/>
      <c r="Q41" s="346"/>
      <c r="R41" s="346"/>
      <c r="S41" s="346"/>
      <c r="T41" s="346"/>
      <c r="U41" s="346"/>
      <c r="V41" s="346"/>
      <c r="W41" s="346"/>
      <c r="X41" s="346"/>
      <c r="Y41" s="346"/>
      <c r="Z41" s="346"/>
      <c r="AA41" s="346"/>
      <c r="AB41" s="346"/>
      <c r="AC41" s="346"/>
      <c r="AD41" s="27"/>
    </row>
    <row r="42" spans="1:30" ht="15" customHeight="1">
      <c r="A42" s="27"/>
      <c r="B42" s="363"/>
      <c r="C42" s="363"/>
      <c r="D42" s="363"/>
      <c r="E42" s="364" t="s">
        <v>195</v>
      </c>
      <c r="F42" s="347"/>
      <c r="G42" s="347"/>
      <c r="H42" s="348">
        <f>データシート!D26</f>
        <v>0</v>
      </c>
      <c r="I42" s="349"/>
      <c r="J42" s="349"/>
      <c r="K42" s="349"/>
      <c r="L42" s="349"/>
      <c r="M42" s="349"/>
      <c r="N42" s="349"/>
      <c r="O42" s="349"/>
      <c r="P42" s="350"/>
      <c r="Q42" s="351" t="s">
        <v>196</v>
      </c>
      <c r="R42" s="344"/>
      <c r="S42" s="344"/>
      <c r="T42" s="348">
        <f>データシート!D27</f>
        <v>0</v>
      </c>
      <c r="U42" s="349"/>
      <c r="V42" s="349"/>
      <c r="W42" s="349"/>
      <c r="X42" s="349"/>
      <c r="Y42" s="349"/>
      <c r="Z42" s="349"/>
      <c r="AA42" s="349"/>
      <c r="AB42" s="349"/>
      <c r="AC42" s="350"/>
      <c r="AD42" s="27"/>
    </row>
    <row r="43" spans="1:30" ht="15" customHeight="1">
      <c r="B43" s="363"/>
      <c r="C43" s="363"/>
      <c r="D43" s="363"/>
      <c r="E43" s="364" t="s">
        <v>197</v>
      </c>
      <c r="F43" s="347"/>
      <c r="G43" s="347"/>
      <c r="H43" s="347"/>
      <c r="I43" s="354">
        <f>データシート!D28</f>
        <v>0</v>
      </c>
      <c r="J43" s="354"/>
      <c r="K43" s="354"/>
      <c r="L43" s="354"/>
      <c r="M43" s="354"/>
      <c r="N43" s="354"/>
      <c r="O43" s="354"/>
      <c r="P43" s="354"/>
      <c r="Q43" s="354"/>
      <c r="R43" s="354"/>
      <c r="S43" s="34" t="s">
        <v>198</v>
      </c>
      <c r="T43" s="354">
        <f>データシート!L28</f>
        <v>0</v>
      </c>
      <c r="U43" s="354"/>
      <c r="V43" s="354"/>
      <c r="W43" s="354"/>
      <c r="X43" s="354"/>
      <c r="Y43" s="354"/>
      <c r="Z43" s="354"/>
      <c r="AA43" s="354"/>
      <c r="AB43" s="354"/>
      <c r="AC43" s="355"/>
    </row>
    <row r="44" spans="1:30" ht="15" customHeight="1">
      <c r="B44" s="335" t="s">
        <v>199</v>
      </c>
      <c r="C44" s="336"/>
      <c r="D44" s="337"/>
      <c r="E44" s="344" t="s">
        <v>292</v>
      </c>
      <c r="F44" s="344"/>
      <c r="G44" s="344"/>
      <c r="H44" s="344"/>
      <c r="I44" s="344"/>
      <c r="J44" s="344"/>
      <c r="K44" s="344"/>
      <c r="L44" s="344"/>
      <c r="M44" s="345" t="str">
        <f>データシート!D29&amp;" "&amp;データシート!D30</f>
        <v xml:space="preserve"> </v>
      </c>
      <c r="N44" s="346"/>
      <c r="O44" s="346"/>
      <c r="P44" s="346"/>
      <c r="Q44" s="346"/>
      <c r="R44" s="346"/>
      <c r="S44" s="346"/>
      <c r="T44" s="346"/>
      <c r="U44" s="346"/>
      <c r="V44" s="346"/>
      <c r="W44" s="346"/>
      <c r="X44" s="346"/>
      <c r="Y44" s="346"/>
      <c r="Z44" s="346"/>
      <c r="AA44" s="346"/>
      <c r="AB44" s="346"/>
      <c r="AC44" s="346"/>
    </row>
    <row r="45" spans="1:30" ht="15" customHeight="1">
      <c r="B45" s="338"/>
      <c r="C45" s="339"/>
      <c r="D45" s="340"/>
      <c r="E45" s="3" t="s">
        <v>200</v>
      </c>
      <c r="G45" s="352" t="str">
        <f>データシート!D34&amp;"-"&amp;データシート!G34&amp;"  "&amp;データシート!D35</f>
        <v xml:space="preserve">-  </v>
      </c>
      <c r="H45" s="352"/>
      <c r="I45" s="352"/>
      <c r="J45" s="352"/>
      <c r="K45" s="352"/>
      <c r="L45" s="352"/>
      <c r="M45" s="352"/>
      <c r="N45" s="352"/>
      <c r="O45" s="352"/>
      <c r="P45" s="352"/>
      <c r="Q45" s="352"/>
      <c r="R45" s="352"/>
      <c r="S45" s="352"/>
      <c r="T45" s="352"/>
      <c r="U45" s="352"/>
      <c r="V45" s="352"/>
      <c r="W45" s="352"/>
      <c r="X45" s="352"/>
      <c r="Y45" s="352"/>
      <c r="Z45" s="352"/>
      <c r="AA45" s="352"/>
      <c r="AB45" s="352"/>
      <c r="AC45" s="353"/>
    </row>
    <row r="46" spans="1:30" ht="15" customHeight="1">
      <c r="B46" s="338"/>
      <c r="C46" s="339"/>
      <c r="D46" s="340"/>
      <c r="E46" s="347" t="s">
        <v>195</v>
      </c>
      <c r="F46" s="347"/>
      <c r="G46" s="347"/>
      <c r="H46" s="348">
        <f>データシート!D31</f>
        <v>0</v>
      </c>
      <c r="I46" s="349"/>
      <c r="J46" s="349"/>
      <c r="K46" s="349"/>
      <c r="L46" s="349"/>
      <c r="M46" s="349"/>
      <c r="N46" s="349"/>
      <c r="O46" s="349"/>
      <c r="P46" s="350"/>
      <c r="Q46" s="351" t="s">
        <v>196</v>
      </c>
      <c r="R46" s="344"/>
      <c r="S46" s="344"/>
      <c r="T46" s="348">
        <f>データシート!D32</f>
        <v>0</v>
      </c>
      <c r="U46" s="349"/>
      <c r="V46" s="349"/>
      <c r="W46" s="349"/>
      <c r="X46" s="349"/>
      <c r="Y46" s="349"/>
      <c r="Z46" s="349"/>
      <c r="AA46" s="349"/>
      <c r="AB46" s="349"/>
      <c r="AC46" s="350"/>
    </row>
    <row r="47" spans="1:30" ht="15" customHeight="1">
      <c r="B47" s="341"/>
      <c r="C47" s="342"/>
      <c r="D47" s="343"/>
      <c r="E47" s="347" t="s">
        <v>197</v>
      </c>
      <c r="F47" s="347"/>
      <c r="G47" s="347"/>
      <c r="H47" s="347"/>
      <c r="I47" s="354">
        <f>データシート!D33</f>
        <v>0</v>
      </c>
      <c r="J47" s="354"/>
      <c r="K47" s="354"/>
      <c r="L47" s="354"/>
      <c r="M47" s="354"/>
      <c r="N47" s="354"/>
      <c r="O47" s="354"/>
      <c r="P47" s="354"/>
      <c r="Q47" s="354"/>
      <c r="R47" s="354"/>
      <c r="S47" s="34" t="s">
        <v>198</v>
      </c>
      <c r="T47" s="354">
        <f>データシート!L33</f>
        <v>0</v>
      </c>
      <c r="U47" s="354"/>
      <c r="V47" s="354"/>
      <c r="W47" s="354"/>
      <c r="X47" s="354"/>
      <c r="Y47" s="354"/>
      <c r="Z47" s="354"/>
      <c r="AA47" s="354"/>
      <c r="AB47" s="354"/>
      <c r="AC47" s="355"/>
    </row>
    <row r="48" spans="1:30" s="3" customFormat="1" ht="10.5" customHeight="1">
      <c r="A48" s="3" t="s">
        <v>395</v>
      </c>
      <c r="B48" s="3" t="s">
        <v>398</v>
      </c>
    </row>
    <row r="49" spans="1:32" s="3" customFormat="1" ht="10.5" customHeight="1">
      <c r="A49" s="3" t="s">
        <v>396</v>
      </c>
      <c r="B49" s="3" t="s">
        <v>399</v>
      </c>
    </row>
    <row r="50" spans="1:32" s="3" customFormat="1" ht="10.5" customHeight="1">
      <c r="A50" s="3" t="s">
        <v>397</v>
      </c>
      <c r="B50" s="3" t="s">
        <v>400</v>
      </c>
    </row>
    <row r="51" spans="1:32" ht="9.75" customHeight="1">
      <c r="B51" s="4"/>
    </row>
    <row r="52" spans="1:32" ht="9.75" customHeight="1">
      <c r="B52" s="4"/>
    </row>
    <row r="53" spans="1:32" ht="12.95" customHeight="1"/>
    <row r="54" spans="1:32" ht="12.95" customHeight="1"/>
    <row r="55" spans="1:32" ht="12.95" customHeight="1"/>
    <row r="56" spans="1:32" ht="12.95" customHeight="1"/>
    <row r="57" spans="1:32" ht="112.5"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row>
    <row r="58" spans="1:32" ht="12.95" customHeight="1">
      <c r="A58" s="356"/>
      <c r="B58" s="357"/>
      <c r="C58" s="357"/>
      <c r="D58" s="357"/>
      <c r="E58" s="357"/>
      <c r="F58" s="35"/>
      <c r="G58" s="35"/>
      <c r="H58" s="35"/>
      <c r="I58" s="35"/>
      <c r="J58" s="35"/>
      <c r="K58" s="35"/>
      <c r="L58" s="35"/>
      <c r="M58" s="35"/>
      <c r="N58" s="35"/>
      <c r="O58" s="35"/>
      <c r="P58" s="359"/>
      <c r="Q58" s="359"/>
      <c r="R58" s="359"/>
      <c r="S58" s="359"/>
      <c r="T58" s="359"/>
      <c r="U58" s="359"/>
      <c r="V58" s="359"/>
      <c r="W58" s="359"/>
      <c r="X58" s="359"/>
      <c r="Y58" s="359"/>
      <c r="Z58" s="359"/>
      <c r="AA58" s="359"/>
      <c r="AB58" s="359"/>
      <c r="AC58" s="359"/>
      <c r="AD58" s="359"/>
      <c r="AE58" s="35"/>
      <c r="AF58" s="35"/>
    </row>
    <row r="59" spans="1:32" ht="12.95" customHeight="1">
      <c r="A59" s="357"/>
      <c r="B59" s="357"/>
      <c r="C59" s="357"/>
      <c r="D59" s="357"/>
      <c r="E59" s="357"/>
      <c r="F59" s="35"/>
      <c r="G59" s="35"/>
      <c r="H59" s="35"/>
      <c r="I59" s="358"/>
      <c r="J59" s="359"/>
      <c r="K59" s="359"/>
      <c r="L59" s="359"/>
      <c r="M59" s="359"/>
      <c r="N59" s="359"/>
      <c r="O59" s="359"/>
      <c r="P59" s="359"/>
      <c r="Q59" s="359"/>
      <c r="R59" s="35"/>
      <c r="S59" s="35"/>
      <c r="T59" s="35"/>
      <c r="U59" s="358"/>
      <c r="V59" s="359"/>
      <c r="W59" s="359"/>
      <c r="X59" s="359"/>
      <c r="Y59" s="359"/>
      <c r="Z59" s="359"/>
      <c r="AA59" s="359"/>
      <c r="AB59" s="359"/>
      <c r="AC59" s="359"/>
      <c r="AD59" s="359"/>
      <c r="AE59" s="35"/>
      <c r="AF59" s="35"/>
    </row>
    <row r="60" spans="1:32" ht="12.95" customHeight="1">
      <c r="A60" s="357"/>
      <c r="B60" s="357"/>
      <c r="C60" s="357"/>
      <c r="D60" s="357"/>
      <c r="E60" s="357"/>
      <c r="F60" s="35"/>
      <c r="G60" s="35"/>
      <c r="H60" s="35"/>
      <c r="I60" s="35"/>
      <c r="J60" s="35"/>
      <c r="K60" s="359"/>
      <c r="L60" s="359"/>
      <c r="M60" s="359"/>
      <c r="N60" s="359"/>
      <c r="O60" s="359"/>
      <c r="P60" s="359"/>
      <c r="Q60" s="359"/>
      <c r="R60" s="359"/>
      <c r="S60" s="359"/>
      <c r="T60" s="35"/>
      <c r="U60" s="359"/>
      <c r="V60" s="359"/>
      <c r="W60" s="359"/>
      <c r="X60" s="359"/>
      <c r="Y60" s="359"/>
      <c r="Z60" s="359"/>
      <c r="AA60" s="359"/>
      <c r="AB60" s="359"/>
      <c r="AC60" s="359"/>
      <c r="AD60" s="359"/>
      <c r="AE60" s="35"/>
      <c r="AF60" s="35"/>
    </row>
    <row r="61" spans="1:32" ht="12.95" customHeight="1">
      <c r="A61" s="356"/>
      <c r="B61" s="357"/>
      <c r="C61" s="357"/>
      <c r="D61" s="357"/>
      <c r="E61" s="357"/>
      <c r="F61" s="35"/>
      <c r="G61" s="35"/>
      <c r="H61" s="35"/>
      <c r="I61" s="35"/>
      <c r="J61" s="35"/>
      <c r="K61" s="35"/>
      <c r="L61" s="35"/>
      <c r="M61" s="35"/>
      <c r="N61" s="35"/>
      <c r="O61" s="35"/>
      <c r="P61" s="359"/>
      <c r="Q61" s="359"/>
      <c r="R61" s="359"/>
      <c r="S61" s="359"/>
      <c r="T61" s="359"/>
      <c r="U61" s="359"/>
      <c r="V61" s="359"/>
      <c r="W61" s="359"/>
      <c r="X61" s="359"/>
      <c r="Y61" s="359"/>
      <c r="Z61" s="359"/>
      <c r="AA61" s="359"/>
      <c r="AB61" s="359"/>
      <c r="AC61" s="359"/>
      <c r="AD61" s="359"/>
      <c r="AE61" s="35"/>
      <c r="AF61" s="35"/>
    </row>
    <row r="62" spans="1:32" ht="12.95" customHeight="1">
      <c r="A62" s="356"/>
      <c r="B62" s="357"/>
      <c r="C62" s="357"/>
      <c r="D62" s="357"/>
      <c r="E62" s="357"/>
      <c r="F62" s="35"/>
      <c r="G62" s="35"/>
      <c r="H62" s="35"/>
      <c r="I62" s="360"/>
      <c r="J62" s="360"/>
      <c r="K62" s="35"/>
      <c r="L62" s="361"/>
      <c r="M62" s="361"/>
      <c r="N62" s="361"/>
      <c r="O62" s="361"/>
      <c r="P62" s="359"/>
      <c r="Q62" s="359"/>
      <c r="R62" s="359"/>
      <c r="S62" s="359"/>
      <c r="T62" s="359"/>
      <c r="U62" s="359"/>
      <c r="V62" s="359"/>
      <c r="W62" s="359"/>
      <c r="X62" s="359"/>
      <c r="Y62" s="359"/>
      <c r="Z62" s="359"/>
      <c r="AA62" s="359"/>
      <c r="AB62" s="359"/>
      <c r="AC62" s="359"/>
      <c r="AD62" s="359"/>
      <c r="AE62" s="35"/>
      <c r="AF62" s="35"/>
    </row>
    <row r="63" spans="1:32" ht="12.95" customHeight="1">
      <c r="A63" s="357"/>
      <c r="B63" s="357"/>
      <c r="C63" s="357"/>
      <c r="D63" s="357"/>
      <c r="E63" s="357"/>
      <c r="F63" s="35"/>
      <c r="G63" s="35"/>
      <c r="H63" s="35"/>
      <c r="I63" s="358"/>
      <c r="J63" s="359"/>
      <c r="K63" s="359"/>
      <c r="L63" s="359"/>
      <c r="M63" s="359"/>
      <c r="N63" s="359"/>
      <c r="O63" s="359"/>
      <c r="P63" s="359"/>
      <c r="Q63" s="359"/>
      <c r="R63" s="35"/>
      <c r="S63" s="35"/>
      <c r="T63" s="35"/>
      <c r="U63" s="358"/>
      <c r="V63" s="359"/>
      <c r="W63" s="359"/>
      <c r="X63" s="359"/>
      <c r="Y63" s="359"/>
      <c r="Z63" s="359"/>
      <c r="AA63" s="359"/>
      <c r="AB63" s="359"/>
      <c r="AC63" s="359"/>
      <c r="AD63" s="359"/>
      <c r="AE63" s="35"/>
      <c r="AF63" s="35"/>
    </row>
    <row r="64" spans="1:32" ht="12.95" customHeight="1">
      <c r="A64" s="357"/>
      <c r="B64" s="357"/>
      <c r="C64" s="357"/>
      <c r="D64" s="357"/>
      <c r="E64" s="357"/>
      <c r="F64" s="35"/>
      <c r="G64" s="35"/>
      <c r="H64" s="35"/>
      <c r="I64" s="35"/>
      <c r="J64" s="35"/>
      <c r="K64" s="359"/>
      <c r="L64" s="359"/>
      <c r="M64" s="359"/>
      <c r="N64" s="359"/>
      <c r="O64" s="359"/>
      <c r="P64" s="359"/>
      <c r="Q64" s="359"/>
      <c r="R64" s="359"/>
      <c r="S64" s="359"/>
      <c r="T64" s="35"/>
      <c r="U64" s="359"/>
      <c r="V64" s="359"/>
      <c r="W64" s="359"/>
      <c r="X64" s="359"/>
      <c r="Y64" s="359"/>
      <c r="Z64" s="359"/>
      <c r="AA64" s="359"/>
      <c r="AB64" s="359"/>
      <c r="AC64" s="359"/>
      <c r="AD64" s="359"/>
      <c r="AE64" s="35"/>
      <c r="AF64" s="35"/>
    </row>
    <row r="65" spans="1:32" ht="12.95" customHeight="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row>
    <row r="66" spans="1:32" ht="9.9499999999999993" customHeight="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row>
    <row r="67" spans="1:32" ht="9.9499999999999993" customHeight="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row>
    <row r="68" spans="1:32" ht="9.9499999999999993"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row>
    <row r="69" spans="1:32" ht="9.9499999999999993" customHeight="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row>
    <row r="70" spans="1:32" ht="9.9499999999999993" customHeight="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row>
    <row r="71" spans="1:32" ht="9.9499999999999993" customHeight="1"/>
    <row r="72" spans="1:32" ht="9.9499999999999993" customHeight="1"/>
    <row r="73" spans="1:32" ht="9.9499999999999993" customHeight="1"/>
    <row r="74" spans="1:32" ht="9.9499999999999993" customHeight="1"/>
    <row r="75" spans="1:32" ht="9.9499999999999993" customHeight="1"/>
    <row r="76" spans="1:32" ht="9.9499999999999993" customHeight="1"/>
    <row r="77" spans="1:32" ht="9.9499999999999993" customHeight="1"/>
    <row r="78" spans="1:32" ht="9.9499999999999993" customHeight="1"/>
    <row r="79" spans="1:32" ht="9.9499999999999993" customHeight="1"/>
    <row r="80" spans="1:32" ht="9.9499999999999993" customHeight="1"/>
    <row r="81" ht="9.9499999999999993" customHeight="1"/>
  </sheetData>
  <sheetProtection algorithmName="SHA-512" hashValue="y+QKjMlEyKGHx2tAiAwG8+vOGhd4T+H+fTQpPNUuO9uL7p+9o5gwcyGxVS5hfzu3tS+3nydSVwYZaBCzRDZfSg==" saltValue="XelwLNA9ubfvgsSyDA27Ug==" spinCount="100000" sheet="1" objects="1" scenarios="1"/>
  <mergeCells count="57">
    <mergeCell ref="K35:R35"/>
    <mergeCell ref="S35:T35"/>
    <mergeCell ref="U35:AB35"/>
    <mergeCell ref="A27:AD27"/>
    <mergeCell ref="B41:D43"/>
    <mergeCell ref="E41:L41"/>
    <mergeCell ref="M41:AC41"/>
    <mergeCell ref="E42:G42"/>
    <mergeCell ref="H42:P42"/>
    <mergeCell ref="Q42:S42"/>
    <mergeCell ref="T42:AC42"/>
    <mergeCell ref="E43:H43"/>
    <mergeCell ref="I43:R43"/>
    <mergeCell ref="T43:AC43"/>
    <mergeCell ref="Z31:AB31"/>
    <mergeCell ref="C29:AC29"/>
    <mergeCell ref="A61:E64"/>
    <mergeCell ref="I63:Q63"/>
    <mergeCell ref="U63:AD63"/>
    <mergeCell ref="P58:AD58"/>
    <mergeCell ref="K64:S64"/>
    <mergeCell ref="U64:AD64"/>
    <mergeCell ref="P61:AD61"/>
    <mergeCell ref="I62:J62"/>
    <mergeCell ref="L62:O62"/>
    <mergeCell ref="P62:AD62"/>
    <mergeCell ref="A58:E60"/>
    <mergeCell ref="I59:Q59"/>
    <mergeCell ref="U59:AD59"/>
    <mergeCell ref="K60:S60"/>
    <mergeCell ref="U60:AD60"/>
    <mergeCell ref="B44:D47"/>
    <mergeCell ref="E44:L44"/>
    <mergeCell ref="M44:AC44"/>
    <mergeCell ref="E46:G46"/>
    <mergeCell ref="H46:P46"/>
    <mergeCell ref="Q46:S46"/>
    <mergeCell ref="T46:AC46"/>
    <mergeCell ref="E47:H47"/>
    <mergeCell ref="G45:AC45"/>
    <mergeCell ref="I47:R47"/>
    <mergeCell ref="T47:AC47"/>
    <mergeCell ref="O2:P2"/>
    <mergeCell ref="A1:I2"/>
    <mergeCell ref="W2:AD2"/>
    <mergeCell ref="T2:V2"/>
    <mergeCell ref="A16:AD16"/>
    <mergeCell ref="U10:AD10"/>
    <mergeCell ref="V11:AB11"/>
    <mergeCell ref="V13:AB13"/>
    <mergeCell ref="S21:U21"/>
    <mergeCell ref="J30:N30"/>
    <mergeCell ref="A17:AD17"/>
    <mergeCell ref="S9:AD9"/>
    <mergeCell ref="T4:AC4"/>
    <mergeCell ref="W5:AD5"/>
    <mergeCell ref="A18:AD18"/>
  </mergeCells>
  <phoneticPr fontId="1"/>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C39CE97-3F95-4F12-9645-9101222AC2B1}">
            <xm:f>データシート!$D$10=""</xm:f>
            <x14:dxf>
              <font>
                <color theme="0"/>
              </font>
            </x14:dxf>
          </x14:cfRule>
          <xm:sqref>T4:AD4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F19F8-46B8-4EA2-A023-8DA9107D5302}">
  <sheetPr>
    <tabColor rgb="FFFFC000"/>
  </sheetPr>
  <dimension ref="A1:AF68"/>
  <sheetViews>
    <sheetView showGridLines="0" view="pageBreakPreview" topLeftCell="A7" zoomScaleNormal="100" zoomScaleSheetLayoutView="100" workbookViewId="0"/>
  </sheetViews>
  <sheetFormatPr defaultRowHeight="13.5"/>
  <cols>
    <col min="1" max="6" width="3.125" style="1" customWidth="1"/>
    <col min="7" max="8" width="5.125" style="1" customWidth="1"/>
    <col min="9" max="10" width="2.625" style="1" customWidth="1"/>
    <col min="11" max="16" width="3.125" style="1" customWidth="1"/>
    <col min="17" max="18" width="2.625" style="1" customWidth="1"/>
    <col min="19" max="24" width="3.125" style="1" customWidth="1"/>
    <col min="25" max="26" width="2.625" style="1" customWidth="1"/>
    <col min="27" max="32" width="3.125" style="1" customWidth="1"/>
    <col min="33" max="42" width="2.625" style="1" customWidth="1"/>
    <col min="43" max="16384" width="9" style="1"/>
  </cols>
  <sheetData>
    <row r="1" spans="1:32" ht="16.5" customHeight="1"/>
    <row r="2" spans="1:32" ht="12.95" customHeight="1">
      <c r="A2" s="428" t="s">
        <v>401</v>
      </c>
      <c r="B2" s="428"/>
      <c r="C2" s="428"/>
      <c r="D2" s="428"/>
      <c r="E2" s="428"/>
      <c r="F2" s="428"/>
      <c r="G2" s="428"/>
      <c r="H2" s="428"/>
      <c r="I2" s="428"/>
      <c r="V2" s="2"/>
      <c r="W2" s="2"/>
      <c r="X2" s="2"/>
      <c r="Y2" s="2"/>
      <c r="Z2" s="2"/>
      <c r="AA2" s="2"/>
      <c r="AB2" s="2"/>
      <c r="AC2" s="2"/>
    </row>
    <row r="3" spans="1:32" ht="12.95" customHeight="1">
      <c r="A3" s="428"/>
      <c r="B3" s="428"/>
      <c r="C3" s="428"/>
      <c r="D3" s="428"/>
      <c r="E3" s="428"/>
      <c r="F3" s="428"/>
      <c r="G3" s="428"/>
      <c r="H3" s="428"/>
      <c r="I3" s="428"/>
      <c r="S3" s="2"/>
      <c r="T3" s="2"/>
      <c r="U3" s="2"/>
      <c r="V3" s="2"/>
      <c r="W3" s="2"/>
      <c r="X3" s="2"/>
      <c r="Y3" s="2"/>
      <c r="Z3" s="2"/>
      <c r="AA3" s="2"/>
      <c r="AB3" s="2"/>
      <c r="AC3" s="2"/>
    </row>
    <row r="4" spans="1:32" ht="17.25" customHeight="1">
      <c r="A4" s="1" t="s">
        <v>402</v>
      </c>
    </row>
    <row r="5" spans="1:32" ht="20.100000000000001" customHeight="1">
      <c r="A5" s="429" t="s">
        <v>293</v>
      </c>
      <c r="B5" s="429"/>
      <c r="C5" s="429"/>
      <c r="D5" s="429"/>
      <c r="E5" s="429"/>
      <c r="F5" s="429"/>
      <c r="G5" s="432" t="s">
        <v>294</v>
      </c>
      <c r="H5" s="432"/>
      <c r="I5" s="432"/>
      <c r="J5" s="435">
        <f>IFERROR(IF(データシート!D8="買取",データシート!D21,データシート!D40),"")</f>
        <v>0</v>
      </c>
      <c r="K5" s="436"/>
      <c r="L5" s="436"/>
      <c r="M5" s="436"/>
      <c r="N5" s="436"/>
      <c r="O5" s="436"/>
      <c r="P5" s="436"/>
      <c r="Q5" s="436"/>
      <c r="R5" s="436"/>
      <c r="S5" s="436"/>
      <c r="T5" s="436"/>
      <c r="U5" s="436"/>
      <c r="V5" s="436"/>
      <c r="W5" s="436"/>
      <c r="X5" s="436"/>
      <c r="Y5" s="436"/>
      <c r="Z5" s="436"/>
      <c r="AA5" s="436"/>
      <c r="AB5" s="436"/>
      <c r="AC5" s="436"/>
      <c r="AD5" s="436"/>
      <c r="AE5" s="436"/>
      <c r="AF5" s="437"/>
    </row>
    <row r="6" spans="1:32" ht="20.100000000000001" customHeight="1">
      <c r="A6" s="430"/>
      <c r="B6" s="430"/>
      <c r="C6" s="430"/>
      <c r="D6" s="430"/>
      <c r="E6" s="430"/>
      <c r="F6" s="430"/>
      <c r="G6" s="433"/>
      <c r="H6" s="433"/>
      <c r="I6" s="433"/>
      <c r="J6" s="435"/>
      <c r="K6" s="436"/>
      <c r="L6" s="436"/>
      <c r="M6" s="436"/>
      <c r="N6" s="436"/>
      <c r="O6" s="436"/>
      <c r="P6" s="436"/>
      <c r="Q6" s="436"/>
      <c r="R6" s="436"/>
      <c r="S6" s="436"/>
      <c r="T6" s="436"/>
      <c r="U6" s="436"/>
      <c r="V6" s="436"/>
      <c r="W6" s="436"/>
      <c r="X6" s="436"/>
      <c r="Y6" s="436"/>
      <c r="Z6" s="436"/>
      <c r="AA6" s="436"/>
      <c r="AB6" s="436"/>
      <c r="AC6" s="436"/>
      <c r="AD6" s="436"/>
      <c r="AE6" s="436"/>
      <c r="AF6" s="437"/>
    </row>
    <row r="7" spans="1:32" ht="20.100000000000001" customHeight="1">
      <c r="A7" s="431"/>
      <c r="B7" s="431"/>
      <c r="C7" s="431"/>
      <c r="D7" s="431"/>
      <c r="E7" s="431"/>
      <c r="F7" s="431"/>
      <c r="G7" s="434"/>
      <c r="H7" s="434"/>
      <c r="I7" s="434"/>
      <c r="J7" s="435"/>
      <c r="K7" s="436"/>
      <c r="L7" s="436"/>
      <c r="M7" s="436"/>
      <c r="N7" s="436"/>
      <c r="O7" s="436"/>
      <c r="P7" s="436"/>
      <c r="Q7" s="436"/>
      <c r="R7" s="436"/>
      <c r="S7" s="436"/>
      <c r="T7" s="436"/>
      <c r="U7" s="436"/>
      <c r="V7" s="436"/>
      <c r="W7" s="436"/>
      <c r="X7" s="436"/>
      <c r="Y7" s="436"/>
      <c r="Z7" s="436"/>
      <c r="AA7" s="436"/>
      <c r="AB7" s="436"/>
      <c r="AC7" s="436"/>
      <c r="AD7" s="436"/>
      <c r="AE7" s="436"/>
      <c r="AF7" s="437"/>
    </row>
    <row r="8" spans="1:32" ht="30" customHeight="1">
      <c r="A8" s="373" t="s">
        <v>44</v>
      </c>
      <c r="B8" s="373"/>
      <c r="C8" s="373"/>
      <c r="D8" s="373"/>
      <c r="E8" s="373"/>
      <c r="F8" s="373"/>
      <c r="G8" s="373"/>
      <c r="H8" s="373"/>
      <c r="I8" s="373"/>
      <c r="J8" s="414">
        <f>IFERROR(IF(データシート!D66="添付無し",データシート!D69,データシート!V69),"")</f>
        <v>0</v>
      </c>
      <c r="K8" s="415"/>
      <c r="L8" s="415"/>
      <c r="M8" s="415"/>
      <c r="N8" s="415"/>
      <c r="O8" s="415"/>
      <c r="P8" s="415"/>
      <c r="Q8" s="415"/>
      <c r="R8" s="415"/>
      <c r="S8" s="415"/>
      <c r="T8" s="415"/>
      <c r="U8" s="415"/>
      <c r="V8" s="415"/>
      <c r="W8" s="415"/>
      <c r="X8" s="415"/>
      <c r="Y8" s="415"/>
      <c r="Z8" s="415"/>
      <c r="AA8" s="415"/>
      <c r="AB8" s="415"/>
      <c r="AC8" s="415"/>
      <c r="AD8" s="415"/>
      <c r="AE8" s="415"/>
      <c r="AF8" s="416"/>
    </row>
    <row r="9" spans="1:32" ht="30" customHeight="1">
      <c r="A9" s="373" t="s">
        <v>295</v>
      </c>
      <c r="B9" s="373"/>
      <c r="C9" s="373"/>
      <c r="D9" s="373"/>
      <c r="E9" s="373"/>
      <c r="F9" s="373"/>
      <c r="G9" s="373"/>
      <c r="H9" s="373"/>
      <c r="I9" s="373"/>
      <c r="J9" s="414">
        <f>IFERROR(データシート!D70,"")</f>
        <v>0</v>
      </c>
      <c r="K9" s="415"/>
      <c r="L9" s="415"/>
      <c r="M9" s="415"/>
      <c r="N9" s="415"/>
      <c r="O9" s="415"/>
      <c r="P9" s="415"/>
      <c r="Q9" s="415"/>
      <c r="R9" s="415"/>
      <c r="S9" s="415"/>
      <c r="T9" s="415"/>
      <c r="U9" s="415"/>
      <c r="V9" s="415"/>
      <c r="W9" s="415"/>
      <c r="X9" s="415"/>
      <c r="Y9" s="415"/>
      <c r="Z9" s="415"/>
      <c r="AA9" s="415"/>
      <c r="AB9" s="415"/>
      <c r="AC9" s="415"/>
      <c r="AD9" s="415"/>
      <c r="AE9" s="415"/>
      <c r="AF9" s="416"/>
    </row>
    <row r="10" spans="1:32" ht="9.9499999999999993" customHeight="1">
      <c r="A10" s="417" t="s">
        <v>158</v>
      </c>
      <c r="B10" s="418"/>
      <c r="C10" s="418"/>
      <c r="D10" s="418"/>
      <c r="E10" s="418"/>
      <c r="F10" s="419"/>
      <c r="G10" s="426" t="s">
        <v>296</v>
      </c>
      <c r="H10" s="426"/>
      <c r="I10" s="412" t="str">
        <f>IF(データシート!D71="BEV","〇","")</f>
        <v/>
      </c>
      <c r="J10" s="412"/>
      <c r="K10" s="372" t="s">
        <v>34</v>
      </c>
      <c r="L10" s="372"/>
      <c r="M10" s="372"/>
      <c r="N10" s="372"/>
      <c r="O10" s="372"/>
      <c r="P10" s="372"/>
      <c r="Q10" s="412" t="str">
        <f>IF(データシート!D71="PHEV","〇","")</f>
        <v/>
      </c>
      <c r="R10" s="412"/>
      <c r="S10" s="372" t="s">
        <v>35</v>
      </c>
      <c r="T10" s="372"/>
      <c r="U10" s="372"/>
      <c r="V10" s="372"/>
      <c r="W10" s="372"/>
      <c r="X10" s="372"/>
      <c r="Y10" s="427" t="str">
        <f>IF(データシート!D71="FCV","〇","")</f>
        <v/>
      </c>
      <c r="Z10" s="427"/>
      <c r="AA10" s="372" t="s">
        <v>36</v>
      </c>
      <c r="AB10" s="372"/>
      <c r="AC10" s="372"/>
      <c r="AD10" s="372"/>
      <c r="AE10" s="372"/>
      <c r="AF10" s="372"/>
    </row>
    <row r="11" spans="1:32" ht="9.9499999999999993" customHeight="1">
      <c r="A11" s="420"/>
      <c r="B11" s="421"/>
      <c r="C11" s="421"/>
      <c r="D11" s="421"/>
      <c r="E11" s="421"/>
      <c r="F11" s="422"/>
      <c r="G11" s="426"/>
      <c r="H11" s="426"/>
      <c r="I11" s="412"/>
      <c r="J11" s="412"/>
      <c r="K11" s="372"/>
      <c r="L11" s="372"/>
      <c r="M11" s="372"/>
      <c r="N11" s="372"/>
      <c r="O11" s="372"/>
      <c r="P11" s="372"/>
      <c r="Q11" s="412"/>
      <c r="R11" s="412"/>
      <c r="S11" s="372"/>
      <c r="T11" s="372"/>
      <c r="U11" s="372"/>
      <c r="V11" s="372"/>
      <c r="W11" s="372"/>
      <c r="X11" s="372"/>
      <c r="Y11" s="427"/>
      <c r="Z11" s="427"/>
      <c r="AA11" s="372"/>
      <c r="AB11" s="372"/>
      <c r="AC11" s="372"/>
      <c r="AD11" s="372"/>
      <c r="AE11" s="372"/>
      <c r="AF11" s="372"/>
    </row>
    <row r="12" spans="1:32" ht="9.9499999999999993" customHeight="1">
      <c r="A12" s="420"/>
      <c r="B12" s="421"/>
      <c r="C12" s="421"/>
      <c r="D12" s="421"/>
      <c r="E12" s="421"/>
      <c r="F12" s="422"/>
      <c r="G12" s="426"/>
      <c r="H12" s="426"/>
      <c r="I12" s="412" t="str">
        <f>IF(データシート!D71="バッテリー交換式","〇","")</f>
        <v/>
      </c>
      <c r="J12" s="412"/>
      <c r="K12" s="372" t="s">
        <v>201</v>
      </c>
      <c r="L12" s="372"/>
      <c r="M12" s="372"/>
      <c r="N12" s="372"/>
      <c r="O12" s="372"/>
      <c r="P12" s="372"/>
      <c r="Q12" s="427" t="str">
        <f>IF(データシート!D71="水素内燃","〇","")</f>
        <v/>
      </c>
      <c r="R12" s="427"/>
      <c r="S12" s="372" t="s">
        <v>220</v>
      </c>
      <c r="T12" s="372"/>
      <c r="U12" s="372"/>
      <c r="V12" s="372"/>
      <c r="W12" s="372"/>
      <c r="X12" s="372"/>
      <c r="Y12" s="427" t="str">
        <f>IF(データシート!D71="改造車","〇","")</f>
        <v/>
      </c>
      <c r="Z12" s="427"/>
      <c r="AA12" s="372" t="s">
        <v>221</v>
      </c>
      <c r="AB12" s="372"/>
      <c r="AC12" s="372"/>
      <c r="AD12" s="372"/>
      <c r="AE12" s="372"/>
      <c r="AF12" s="372"/>
    </row>
    <row r="13" spans="1:32" ht="9.9499999999999993" customHeight="1">
      <c r="A13" s="420"/>
      <c r="B13" s="421"/>
      <c r="C13" s="421"/>
      <c r="D13" s="421"/>
      <c r="E13" s="421"/>
      <c r="F13" s="422"/>
      <c r="G13" s="426"/>
      <c r="H13" s="426"/>
      <c r="I13" s="412"/>
      <c r="J13" s="412"/>
      <c r="K13" s="372"/>
      <c r="L13" s="372"/>
      <c r="M13" s="372"/>
      <c r="N13" s="372"/>
      <c r="O13" s="372"/>
      <c r="P13" s="372"/>
      <c r="Q13" s="427"/>
      <c r="R13" s="427"/>
      <c r="S13" s="372"/>
      <c r="T13" s="372"/>
      <c r="U13" s="372"/>
      <c r="V13" s="372"/>
      <c r="W13" s="372"/>
      <c r="X13" s="372"/>
      <c r="Y13" s="427"/>
      <c r="Z13" s="427"/>
      <c r="AA13" s="372"/>
      <c r="AB13" s="372"/>
      <c r="AC13" s="372"/>
      <c r="AD13" s="372"/>
      <c r="AE13" s="372"/>
      <c r="AF13" s="372"/>
    </row>
    <row r="14" spans="1:32" ht="9.9499999999999993" customHeight="1">
      <c r="A14" s="420"/>
      <c r="B14" s="421"/>
      <c r="C14" s="421"/>
      <c r="D14" s="421"/>
      <c r="E14" s="421"/>
      <c r="F14" s="422"/>
      <c r="G14" s="413" t="s">
        <v>297</v>
      </c>
      <c r="H14" s="413"/>
      <c r="I14" s="412" t="str">
        <f>IF(データシート!D72="軽自動車(バン)","〇","")</f>
        <v/>
      </c>
      <c r="J14" s="412"/>
      <c r="K14" s="372" t="s">
        <v>37</v>
      </c>
      <c r="L14" s="372"/>
      <c r="M14" s="372"/>
      <c r="N14" s="372"/>
      <c r="O14" s="372"/>
      <c r="P14" s="372"/>
      <c r="Q14" s="412" t="str">
        <f>IF(データシート!D72="軽自動車(トラック)","〇","")</f>
        <v/>
      </c>
      <c r="R14" s="412"/>
      <c r="S14" s="372" t="s">
        <v>38</v>
      </c>
      <c r="T14" s="372"/>
      <c r="U14" s="372"/>
      <c r="V14" s="372"/>
      <c r="W14" s="372"/>
      <c r="X14" s="372"/>
      <c r="Y14" s="412" t="str">
        <f>IF(データシート!D72="トラクタ","〇","")</f>
        <v/>
      </c>
      <c r="Z14" s="412"/>
      <c r="AA14" s="372" t="s">
        <v>39</v>
      </c>
      <c r="AB14" s="372"/>
      <c r="AC14" s="372"/>
      <c r="AD14" s="372"/>
      <c r="AE14" s="372"/>
      <c r="AF14" s="372"/>
    </row>
    <row r="15" spans="1:32" ht="9.9499999999999993" customHeight="1">
      <c r="A15" s="420"/>
      <c r="B15" s="421"/>
      <c r="C15" s="421"/>
      <c r="D15" s="421"/>
      <c r="E15" s="421"/>
      <c r="F15" s="422"/>
      <c r="G15" s="413"/>
      <c r="H15" s="413"/>
      <c r="I15" s="412"/>
      <c r="J15" s="412"/>
      <c r="K15" s="372"/>
      <c r="L15" s="372"/>
      <c r="M15" s="372"/>
      <c r="N15" s="372"/>
      <c r="O15" s="372"/>
      <c r="P15" s="372"/>
      <c r="Q15" s="412"/>
      <c r="R15" s="412"/>
      <c r="S15" s="372"/>
      <c r="T15" s="372"/>
      <c r="U15" s="372"/>
      <c r="V15" s="372"/>
      <c r="W15" s="372"/>
      <c r="X15" s="372"/>
      <c r="Y15" s="412"/>
      <c r="Z15" s="412"/>
      <c r="AA15" s="372"/>
      <c r="AB15" s="372"/>
      <c r="AC15" s="372"/>
      <c r="AD15" s="372"/>
      <c r="AE15" s="372"/>
      <c r="AF15" s="372"/>
    </row>
    <row r="16" spans="1:32" ht="9.9499999999999993" customHeight="1">
      <c r="A16" s="420"/>
      <c r="B16" s="421"/>
      <c r="C16" s="421"/>
      <c r="D16" s="421"/>
      <c r="E16" s="421"/>
      <c r="F16" s="422"/>
      <c r="G16" s="413"/>
      <c r="H16" s="413"/>
      <c r="I16" s="412" t="str">
        <f>IF(データシート!D72="トラック(小型)","〇","")</f>
        <v/>
      </c>
      <c r="J16" s="412"/>
      <c r="K16" s="372" t="s">
        <v>40</v>
      </c>
      <c r="L16" s="372"/>
      <c r="M16" s="372"/>
      <c r="N16" s="372"/>
      <c r="O16" s="372"/>
      <c r="P16" s="372"/>
      <c r="Q16" s="412" t="str">
        <f>IF(データシート!D72="トラック(中型)","〇","")</f>
        <v/>
      </c>
      <c r="R16" s="412"/>
      <c r="S16" s="372" t="s">
        <v>41</v>
      </c>
      <c r="T16" s="372"/>
      <c r="U16" s="372"/>
      <c r="V16" s="372"/>
      <c r="W16" s="372"/>
      <c r="X16" s="372"/>
      <c r="Y16" s="412" t="str">
        <f>IF(データシート!D72="トラック(大型)","〇","")</f>
        <v/>
      </c>
      <c r="Z16" s="412"/>
      <c r="AA16" s="372" t="s">
        <v>42</v>
      </c>
      <c r="AB16" s="372"/>
      <c r="AC16" s="372"/>
      <c r="AD16" s="372"/>
      <c r="AE16" s="372"/>
      <c r="AF16" s="372"/>
    </row>
    <row r="17" spans="1:32" ht="9.9499999999999993" customHeight="1">
      <c r="A17" s="420"/>
      <c r="B17" s="421"/>
      <c r="C17" s="421"/>
      <c r="D17" s="421"/>
      <c r="E17" s="421"/>
      <c r="F17" s="422"/>
      <c r="G17" s="413"/>
      <c r="H17" s="413"/>
      <c r="I17" s="412"/>
      <c r="J17" s="412"/>
      <c r="K17" s="372"/>
      <c r="L17" s="372"/>
      <c r="M17" s="372"/>
      <c r="N17" s="372"/>
      <c r="O17" s="372"/>
      <c r="P17" s="372"/>
      <c r="Q17" s="412"/>
      <c r="R17" s="412"/>
      <c r="S17" s="372"/>
      <c r="T17" s="372"/>
      <c r="U17" s="372"/>
      <c r="V17" s="372"/>
      <c r="W17" s="372"/>
      <c r="X17" s="372"/>
      <c r="Y17" s="412"/>
      <c r="Z17" s="412"/>
      <c r="AA17" s="372"/>
      <c r="AB17" s="372"/>
      <c r="AC17" s="372"/>
      <c r="AD17" s="372"/>
      <c r="AE17" s="372"/>
      <c r="AF17" s="372"/>
    </row>
    <row r="18" spans="1:32" ht="9.9499999999999993" customHeight="1">
      <c r="A18" s="420"/>
      <c r="B18" s="421"/>
      <c r="C18" s="421"/>
      <c r="D18" s="421"/>
      <c r="E18" s="421"/>
      <c r="F18" s="422"/>
      <c r="G18" s="384" t="s">
        <v>298</v>
      </c>
      <c r="H18" s="385"/>
      <c r="I18" s="385"/>
      <c r="J18" s="386"/>
      <c r="K18" s="406" t="str">
        <f>IFERROR(データシート!D74&amp;" "&amp;データシート!H74&amp;" "&amp;データシート!L74&amp;" "&amp;データシート!O74,"")</f>
        <v xml:space="preserve">   </v>
      </c>
      <c r="L18" s="407"/>
      <c r="M18" s="407"/>
      <c r="N18" s="407"/>
      <c r="O18" s="407"/>
      <c r="P18" s="407"/>
      <c r="Q18" s="407"/>
      <c r="R18" s="407"/>
      <c r="S18" s="407"/>
      <c r="T18" s="407"/>
      <c r="U18" s="407"/>
      <c r="V18" s="407"/>
      <c r="W18" s="407"/>
      <c r="X18" s="407"/>
      <c r="Y18" s="407"/>
      <c r="Z18" s="407"/>
      <c r="AA18" s="407"/>
      <c r="AB18" s="407"/>
      <c r="AC18" s="407"/>
      <c r="AD18" s="407"/>
      <c r="AE18" s="407"/>
      <c r="AF18" s="408"/>
    </row>
    <row r="19" spans="1:32" ht="9.9499999999999993" customHeight="1">
      <c r="A19" s="420"/>
      <c r="B19" s="421"/>
      <c r="C19" s="421"/>
      <c r="D19" s="421"/>
      <c r="E19" s="421"/>
      <c r="F19" s="422"/>
      <c r="G19" s="403"/>
      <c r="H19" s="404"/>
      <c r="I19" s="404"/>
      <c r="J19" s="405"/>
      <c r="K19" s="409"/>
      <c r="L19" s="410"/>
      <c r="M19" s="410"/>
      <c r="N19" s="410"/>
      <c r="O19" s="410"/>
      <c r="P19" s="410"/>
      <c r="Q19" s="410"/>
      <c r="R19" s="410"/>
      <c r="S19" s="410"/>
      <c r="T19" s="410"/>
      <c r="U19" s="410"/>
      <c r="V19" s="410"/>
      <c r="W19" s="410"/>
      <c r="X19" s="410"/>
      <c r="Y19" s="410"/>
      <c r="Z19" s="410"/>
      <c r="AA19" s="410"/>
      <c r="AB19" s="410"/>
      <c r="AC19" s="410"/>
      <c r="AD19" s="410"/>
      <c r="AE19" s="410"/>
      <c r="AF19" s="411"/>
    </row>
    <row r="20" spans="1:32" ht="9.9499999999999993" customHeight="1">
      <c r="A20" s="420"/>
      <c r="B20" s="421"/>
      <c r="C20" s="421"/>
      <c r="D20" s="421"/>
      <c r="E20" s="421"/>
      <c r="F20" s="422"/>
      <c r="G20" s="384" t="s">
        <v>299</v>
      </c>
      <c r="H20" s="385"/>
      <c r="I20" s="385"/>
      <c r="J20" s="386"/>
      <c r="K20" s="406">
        <f>データシート!D75</f>
        <v>0</v>
      </c>
      <c r="L20" s="407"/>
      <c r="M20" s="407"/>
      <c r="N20" s="407"/>
      <c r="O20" s="407"/>
      <c r="P20" s="407"/>
      <c r="Q20" s="407"/>
      <c r="R20" s="407"/>
      <c r="S20" s="407"/>
      <c r="T20" s="407"/>
      <c r="U20" s="407"/>
      <c r="V20" s="407"/>
      <c r="W20" s="407"/>
      <c r="X20" s="407"/>
      <c r="Y20" s="407"/>
      <c r="Z20" s="407"/>
      <c r="AA20" s="407"/>
      <c r="AB20" s="407"/>
      <c r="AC20" s="407"/>
      <c r="AD20" s="407"/>
      <c r="AE20" s="407"/>
      <c r="AF20" s="408"/>
    </row>
    <row r="21" spans="1:32" ht="9.9499999999999993" customHeight="1">
      <c r="A21" s="420"/>
      <c r="B21" s="421"/>
      <c r="C21" s="421"/>
      <c r="D21" s="421"/>
      <c r="E21" s="421"/>
      <c r="F21" s="422"/>
      <c r="G21" s="403"/>
      <c r="H21" s="404"/>
      <c r="I21" s="404"/>
      <c r="J21" s="405"/>
      <c r="K21" s="409"/>
      <c r="L21" s="410"/>
      <c r="M21" s="410"/>
      <c r="N21" s="410"/>
      <c r="O21" s="410"/>
      <c r="P21" s="410"/>
      <c r="Q21" s="410"/>
      <c r="R21" s="410"/>
      <c r="S21" s="410"/>
      <c r="T21" s="410"/>
      <c r="U21" s="410"/>
      <c r="V21" s="410"/>
      <c r="W21" s="410"/>
      <c r="X21" s="410"/>
      <c r="Y21" s="410"/>
      <c r="Z21" s="410"/>
      <c r="AA21" s="410"/>
      <c r="AB21" s="410"/>
      <c r="AC21" s="410"/>
      <c r="AD21" s="410"/>
      <c r="AE21" s="410"/>
      <c r="AF21" s="411"/>
    </row>
    <row r="22" spans="1:32" ht="9.9499999999999993" customHeight="1">
      <c r="A22" s="420"/>
      <c r="B22" s="421"/>
      <c r="C22" s="421"/>
      <c r="D22" s="421"/>
      <c r="E22" s="421"/>
      <c r="F22" s="422"/>
      <c r="G22" s="374" t="s">
        <v>300</v>
      </c>
      <c r="H22" s="375"/>
      <c r="I22" s="375"/>
      <c r="J22" s="376"/>
      <c r="K22" s="374">
        <f>データシート!D76</f>
        <v>0</v>
      </c>
      <c r="L22" s="375"/>
      <c r="M22" s="375"/>
      <c r="N22" s="375"/>
      <c r="O22" s="375"/>
      <c r="P22" s="375"/>
      <c r="Q22" s="375"/>
      <c r="R22" s="375"/>
      <c r="S22" s="375"/>
      <c r="T22" s="375"/>
      <c r="U22" s="375"/>
      <c r="V22" s="375"/>
      <c r="W22" s="375"/>
      <c r="X22" s="375"/>
      <c r="Y22" s="375"/>
      <c r="Z22" s="375"/>
      <c r="AA22" s="375"/>
      <c r="AB22" s="375"/>
      <c r="AC22" s="375"/>
      <c r="AD22" s="375"/>
      <c r="AE22" s="375"/>
      <c r="AF22" s="376"/>
    </row>
    <row r="23" spans="1:32" ht="9.9499999999999993" customHeight="1">
      <c r="A23" s="420"/>
      <c r="B23" s="421"/>
      <c r="C23" s="421"/>
      <c r="D23" s="421"/>
      <c r="E23" s="421"/>
      <c r="F23" s="422"/>
      <c r="G23" s="393"/>
      <c r="H23" s="394"/>
      <c r="I23" s="394"/>
      <c r="J23" s="395"/>
      <c r="K23" s="377"/>
      <c r="L23" s="378"/>
      <c r="M23" s="378"/>
      <c r="N23" s="378"/>
      <c r="O23" s="378"/>
      <c r="P23" s="378"/>
      <c r="Q23" s="378"/>
      <c r="R23" s="378"/>
      <c r="S23" s="378"/>
      <c r="T23" s="378"/>
      <c r="U23" s="378"/>
      <c r="V23" s="378"/>
      <c r="W23" s="378"/>
      <c r="X23" s="378"/>
      <c r="Y23" s="378"/>
      <c r="Z23" s="378"/>
      <c r="AA23" s="378"/>
      <c r="AB23" s="378"/>
      <c r="AC23" s="378"/>
      <c r="AD23" s="378"/>
      <c r="AE23" s="378"/>
      <c r="AF23" s="379"/>
    </row>
    <row r="24" spans="1:32" ht="9.9499999999999993" customHeight="1">
      <c r="A24" s="420"/>
      <c r="B24" s="421"/>
      <c r="C24" s="421"/>
      <c r="D24" s="421"/>
      <c r="E24" s="421"/>
      <c r="F24" s="422"/>
      <c r="G24" s="374" t="s">
        <v>301</v>
      </c>
      <c r="H24" s="375"/>
      <c r="I24" s="375"/>
      <c r="J24" s="376"/>
      <c r="K24" s="374">
        <f>データシート!D77</f>
        <v>0</v>
      </c>
      <c r="L24" s="375"/>
      <c r="M24" s="375"/>
      <c r="N24" s="375"/>
      <c r="O24" s="375"/>
      <c r="P24" s="375"/>
      <c r="Q24" s="375"/>
      <c r="R24" s="375"/>
      <c r="S24" s="375"/>
      <c r="T24" s="375"/>
      <c r="U24" s="375"/>
      <c r="V24" s="375"/>
      <c r="W24" s="375"/>
      <c r="X24" s="375"/>
      <c r="Y24" s="375"/>
      <c r="Z24" s="375"/>
      <c r="AA24" s="375"/>
      <c r="AB24" s="375"/>
      <c r="AC24" s="375"/>
      <c r="AD24" s="375"/>
      <c r="AE24" s="375"/>
      <c r="AF24" s="376"/>
    </row>
    <row r="25" spans="1:32" ht="9.9499999999999993" customHeight="1">
      <c r="A25" s="420"/>
      <c r="B25" s="421"/>
      <c r="C25" s="421"/>
      <c r="D25" s="421"/>
      <c r="E25" s="421"/>
      <c r="F25" s="422"/>
      <c r="G25" s="393"/>
      <c r="H25" s="394"/>
      <c r="I25" s="394"/>
      <c r="J25" s="395"/>
      <c r="K25" s="393"/>
      <c r="L25" s="394"/>
      <c r="M25" s="394"/>
      <c r="N25" s="394"/>
      <c r="O25" s="394"/>
      <c r="P25" s="394"/>
      <c r="Q25" s="394"/>
      <c r="R25" s="394"/>
      <c r="S25" s="394"/>
      <c r="T25" s="394"/>
      <c r="U25" s="394"/>
      <c r="V25" s="394"/>
      <c r="W25" s="394"/>
      <c r="X25" s="394"/>
      <c r="Y25" s="394"/>
      <c r="Z25" s="394"/>
      <c r="AA25" s="394"/>
      <c r="AB25" s="394"/>
      <c r="AC25" s="394"/>
      <c r="AD25" s="394"/>
      <c r="AE25" s="394"/>
      <c r="AF25" s="395"/>
    </row>
    <row r="26" spans="1:32" ht="9.9499999999999993" customHeight="1">
      <c r="A26" s="420"/>
      <c r="B26" s="421"/>
      <c r="C26" s="421"/>
      <c r="D26" s="421"/>
      <c r="E26" s="421"/>
      <c r="F26" s="422"/>
      <c r="G26" s="396" t="s">
        <v>302</v>
      </c>
      <c r="H26" s="397"/>
      <c r="I26" s="397"/>
      <c r="J26" s="398"/>
      <c r="K26" s="374">
        <f>データシート!D78</f>
        <v>0</v>
      </c>
      <c r="L26" s="375"/>
      <c r="M26" s="375"/>
      <c r="N26" s="375"/>
      <c r="O26" s="375" t="s">
        <v>29</v>
      </c>
      <c r="P26" s="375">
        <f>データシート!L78</f>
        <v>0</v>
      </c>
      <c r="Q26" s="375"/>
      <c r="R26" s="375"/>
      <c r="S26" s="376"/>
      <c r="T26" s="402" t="s">
        <v>303</v>
      </c>
      <c r="U26" s="336"/>
      <c r="V26" s="336"/>
      <c r="W26" s="336"/>
      <c r="X26" s="336"/>
      <c r="Y26" s="337"/>
      <c r="Z26" s="374">
        <f>データシート!D79</f>
        <v>0</v>
      </c>
      <c r="AA26" s="375"/>
      <c r="AB26" s="375"/>
      <c r="AC26" s="375"/>
      <c r="AD26" s="375"/>
      <c r="AE26" s="375"/>
      <c r="AF26" s="376"/>
    </row>
    <row r="27" spans="1:32" ht="9.9499999999999993" customHeight="1">
      <c r="A27" s="420"/>
      <c r="B27" s="421"/>
      <c r="C27" s="421"/>
      <c r="D27" s="421"/>
      <c r="E27" s="421"/>
      <c r="F27" s="422"/>
      <c r="G27" s="399"/>
      <c r="H27" s="400"/>
      <c r="I27" s="400"/>
      <c r="J27" s="401"/>
      <c r="K27" s="393"/>
      <c r="L27" s="394"/>
      <c r="M27" s="394"/>
      <c r="N27" s="394"/>
      <c r="O27" s="394"/>
      <c r="P27" s="394"/>
      <c r="Q27" s="394"/>
      <c r="R27" s="394"/>
      <c r="S27" s="395"/>
      <c r="T27" s="341"/>
      <c r="U27" s="342"/>
      <c r="V27" s="342"/>
      <c r="W27" s="342"/>
      <c r="X27" s="342"/>
      <c r="Y27" s="343"/>
      <c r="Z27" s="393"/>
      <c r="AA27" s="394"/>
      <c r="AB27" s="394"/>
      <c r="AC27" s="394"/>
      <c r="AD27" s="394"/>
      <c r="AE27" s="394"/>
      <c r="AF27" s="395"/>
    </row>
    <row r="28" spans="1:32" ht="15" customHeight="1">
      <c r="A28" s="420"/>
      <c r="B28" s="421"/>
      <c r="C28" s="421"/>
      <c r="D28" s="421"/>
      <c r="E28" s="421"/>
      <c r="F28" s="422"/>
      <c r="G28" s="374" t="s">
        <v>304</v>
      </c>
      <c r="H28" s="375"/>
      <c r="I28" s="375"/>
      <c r="J28" s="375"/>
      <c r="K28" s="375"/>
      <c r="L28" s="376"/>
      <c r="M28" s="380" t="str">
        <f>IF(データシート!D80="有り","〇","")</f>
        <v/>
      </c>
      <c r="N28" s="381"/>
      <c r="O28" s="384" t="s">
        <v>305</v>
      </c>
      <c r="P28" s="385"/>
      <c r="Q28" s="385"/>
      <c r="R28" s="385"/>
      <c r="S28" s="385"/>
      <c r="T28" s="385"/>
      <c r="U28" s="385"/>
      <c r="V28" s="386"/>
      <c r="W28" s="380" t="str">
        <f>IF(データシート!D80="無し","〇","")</f>
        <v/>
      </c>
      <c r="X28" s="381"/>
      <c r="Y28" s="384" t="s">
        <v>191</v>
      </c>
      <c r="Z28" s="385"/>
      <c r="AA28" s="385"/>
      <c r="AB28" s="385"/>
      <c r="AC28" s="385"/>
      <c r="AD28" s="385"/>
      <c r="AE28" s="385"/>
      <c r="AF28" s="386"/>
    </row>
    <row r="29" spans="1:32" ht="15" customHeight="1">
      <c r="A29" s="423"/>
      <c r="B29" s="424"/>
      <c r="C29" s="424"/>
      <c r="D29" s="424"/>
      <c r="E29" s="424"/>
      <c r="F29" s="425"/>
      <c r="G29" s="377"/>
      <c r="H29" s="378"/>
      <c r="I29" s="378"/>
      <c r="J29" s="378"/>
      <c r="K29" s="378"/>
      <c r="L29" s="379"/>
      <c r="M29" s="382"/>
      <c r="N29" s="383"/>
      <c r="O29" s="387"/>
      <c r="P29" s="388"/>
      <c r="Q29" s="388"/>
      <c r="R29" s="388"/>
      <c r="S29" s="388"/>
      <c r="T29" s="388"/>
      <c r="U29" s="388"/>
      <c r="V29" s="389"/>
      <c r="W29" s="382"/>
      <c r="X29" s="383"/>
      <c r="Y29" s="387"/>
      <c r="Z29" s="388"/>
      <c r="AA29" s="388"/>
      <c r="AB29" s="388"/>
      <c r="AC29" s="388"/>
      <c r="AD29" s="388"/>
      <c r="AE29" s="388"/>
      <c r="AF29" s="389"/>
    </row>
    <row r="30" spans="1:32" ht="15" customHeight="1">
      <c r="A30" s="372" t="s">
        <v>306</v>
      </c>
      <c r="B30" s="372"/>
      <c r="C30" s="372"/>
      <c r="D30" s="372"/>
      <c r="E30" s="372"/>
      <c r="F30" s="372"/>
      <c r="G30" s="372"/>
      <c r="H30" s="372"/>
      <c r="I30" s="372"/>
      <c r="J30" s="372"/>
      <c r="K30" s="372"/>
      <c r="L30" s="372"/>
      <c r="M30" s="372"/>
      <c r="N30" s="372"/>
      <c r="O30" s="372"/>
      <c r="P30" s="372"/>
      <c r="Q30" s="372"/>
      <c r="R30" s="372"/>
      <c r="S30" s="372"/>
      <c r="T30" s="372"/>
      <c r="U30" s="372"/>
      <c r="V30" s="372"/>
      <c r="W30" s="390">
        <f>IFERROR(データシート!D81,"")</f>
        <v>0</v>
      </c>
      <c r="X30" s="390"/>
      <c r="Y30" s="390"/>
      <c r="Z30" s="390"/>
      <c r="AA30" s="390"/>
      <c r="AB30" s="390"/>
      <c r="AC30" s="390"/>
      <c r="AD30" s="390"/>
      <c r="AE30" s="390"/>
      <c r="AF30" s="390"/>
    </row>
    <row r="31" spans="1:32" ht="15" customHeight="1">
      <c r="A31" s="372"/>
      <c r="B31" s="372"/>
      <c r="C31" s="372"/>
      <c r="D31" s="372"/>
      <c r="E31" s="372"/>
      <c r="F31" s="372"/>
      <c r="G31" s="372"/>
      <c r="H31" s="372"/>
      <c r="I31" s="372"/>
      <c r="J31" s="372"/>
      <c r="K31" s="372"/>
      <c r="L31" s="372"/>
      <c r="M31" s="372"/>
      <c r="N31" s="372"/>
      <c r="O31" s="372"/>
      <c r="P31" s="372"/>
      <c r="Q31" s="372"/>
      <c r="R31" s="372"/>
      <c r="S31" s="372"/>
      <c r="T31" s="372"/>
      <c r="U31" s="372"/>
      <c r="V31" s="372"/>
      <c r="W31" s="390"/>
      <c r="X31" s="390"/>
      <c r="Y31" s="390"/>
      <c r="Z31" s="390"/>
      <c r="AA31" s="390"/>
      <c r="AB31" s="390"/>
      <c r="AC31" s="390"/>
      <c r="AD31" s="390"/>
      <c r="AE31" s="390"/>
      <c r="AF31" s="390"/>
    </row>
    <row r="32" spans="1:32" ht="9.9499999999999993" customHeight="1">
      <c r="A32" s="372" t="s">
        <v>307</v>
      </c>
      <c r="B32" s="372"/>
      <c r="C32" s="372"/>
      <c r="D32" s="372"/>
      <c r="E32" s="372"/>
      <c r="F32" s="372"/>
      <c r="G32" s="372"/>
      <c r="H32" s="372"/>
      <c r="I32" s="372"/>
      <c r="J32" s="372"/>
      <c r="K32" s="372"/>
      <c r="L32" s="372"/>
      <c r="M32" s="372"/>
      <c r="N32" s="372"/>
      <c r="O32" s="372"/>
      <c r="P32" s="372"/>
      <c r="Q32" s="372"/>
      <c r="R32" s="372"/>
      <c r="S32" s="372"/>
      <c r="T32" s="372"/>
      <c r="U32" s="372"/>
      <c r="V32" s="372"/>
      <c r="W32" s="372" t="s">
        <v>208</v>
      </c>
      <c r="X32" s="372"/>
      <c r="Y32" s="372"/>
      <c r="Z32" s="372"/>
      <c r="AA32" s="372"/>
      <c r="AB32" s="372"/>
      <c r="AC32" s="372"/>
      <c r="AD32" s="372"/>
      <c r="AE32" s="372"/>
      <c r="AF32" s="372"/>
    </row>
    <row r="33" spans="1:32" ht="9.9499999999999993"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row>
    <row r="34" spans="1:32" ht="15" customHeight="1">
      <c r="A34" s="368" t="s">
        <v>308</v>
      </c>
      <c r="B34" s="368"/>
      <c r="C34" s="368"/>
      <c r="D34" s="368"/>
      <c r="E34" s="368"/>
      <c r="F34" s="368"/>
      <c r="G34" s="368"/>
      <c r="H34" s="368"/>
      <c r="I34" s="368"/>
      <c r="J34" s="368"/>
      <c r="K34" s="368"/>
      <c r="L34" s="368"/>
      <c r="M34" s="368"/>
      <c r="N34" s="368"/>
      <c r="O34" s="368"/>
      <c r="P34" s="368"/>
      <c r="Q34" s="368"/>
      <c r="R34" s="368"/>
      <c r="S34" s="368"/>
      <c r="T34" s="368"/>
      <c r="U34" s="368"/>
      <c r="V34" s="368"/>
      <c r="W34" s="391">
        <f>データシート!D82</f>
        <v>0</v>
      </c>
      <c r="X34" s="391"/>
      <c r="Y34" s="391"/>
      <c r="Z34" s="391"/>
      <c r="AA34" s="391"/>
      <c r="AB34" s="391"/>
      <c r="AC34" s="391"/>
      <c r="AD34" s="392"/>
      <c r="AE34" s="371" t="s">
        <v>89</v>
      </c>
      <c r="AF34" s="372"/>
    </row>
    <row r="35" spans="1:32" ht="15" customHeight="1">
      <c r="A35" s="368"/>
      <c r="B35" s="368"/>
      <c r="C35" s="368"/>
      <c r="D35" s="368"/>
      <c r="E35" s="368"/>
      <c r="F35" s="368"/>
      <c r="G35" s="368"/>
      <c r="H35" s="368"/>
      <c r="I35" s="368"/>
      <c r="J35" s="368"/>
      <c r="K35" s="368"/>
      <c r="L35" s="368"/>
      <c r="M35" s="368"/>
      <c r="N35" s="368"/>
      <c r="O35" s="368"/>
      <c r="P35" s="368"/>
      <c r="Q35" s="368"/>
      <c r="R35" s="368"/>
      <c r="S35" s="368"/>
      <c r="T35" s="368"/>
      <c r="U35" s="368"/>
      <c r="V35" s="368"/>
      <c r="W35" s="391"/>
      <c r="X35" s="391"/>
      <c r="Y35" s="391"/>
      <c r="Z35" s="391"/>
      <c r="AA35" s="391"/>
      <c r="AB35" s="391"/>
      <c r="AC35" s="391"/>
      <c r="AD35" s="392"/>
      <c r="AE35" s="371"/>
      <c r="AF35" s="372"/>
    </row>
    <row r="36" spans="1:32" ht="15" customHeight="1">
      <c r="A36" s="368" t="s">
        <v>309</v>
      </c>
      <c r="B36" s="368"/>
      <c r="C36" s="368"/>
      <c r="D36" s="368"/>
      <c r="E36" s="368"/>
      <c r="F36" s="368"/>
      <c r="G36" s="368"/>
      <c r="H36" s="368"/>
      <c r="I36" s="368"/>
      <c r="J36" s="368"/>
      <c r="K36" s="368"/>
      <c r="L36" s="368"/>
      <c r="M36" s="368"/>
      <c r="N36" s="368"/>
      <c r="O36" s="368"/>
      <c r="P36" s="368"/>
      <c r="Q36" s="368"/>
      <c r="R36" s="368"/>
      <c r="S36" s="368"/>
      <c r="T36" s="368"/>
      <c r="U36" s="368"/>
      <c r="V36" s="368"/>
      <c r="W36" s="369">
        <f>データシート!D83</f>
        <v>0</v>
      </c>
      <c r="X36" s="369"/>
      <c r="Y36" s="369"/>
      <c r="Z36" s="369"/>
      <c r="AA36" s="369"/>
      <c r="AB36" s="369"/>
      <c r="AC36" s="369"/>
      <c r="AD36" s="370"/>
      <c r="AE36" s="371" t="s">
        <v>89</v>
      </c>
      <c r="AF36" s="372"/>
    </row>
    <row r="37" spans="1:32" ht="15" customHeight="1">
      <c r="A37" s="368"/>
      <c r="B37" s="368"/>
      <c r="C37" s="368"/>
      <c r="D37" s="368"/>
      <c r="E37" s="368"/>
      <c r="F37" s="368"/>
      <c r="G37" s="368"/>
      <c r="H37" s="368"/>
      <c r="I37" s="368"/>
      <c r="J37" s="368"/>
      <c r="K37" s="368"/>
      <c r="L37" s="368"/>
      <c r="M37" s="368"/>
      <c r="N37" s="368"/>
      <c r="O37" s="368"/>
      <c r="P37" s="368"/>
      <c r="Q37" s="368"/>
      <c r="R37" s="368"/>
      <c r="S37" s="368"/>
      <c r="T37" s="368"/>
      <c r="U37" s="368"/>
      <c r="V37" s="368"/>
      <c r="W37" s="369"/>
      <c r="X37" s="369"/>
      <c r="Y37" s="369"/>
      <c r="Z37" s="369"/>
      <c r="AA37" s="369"/>
      <c r="AB37" s="369"/>
      <c r="AC37" s="369"/>
      <c r="AD37" s="370"/>
      <c r="AE37" s="371"/>
      <c r="AF37" s="372"/>
    </row>
    <row r="38" spans="1:32" s="4" customFormat="1" ht="15" customHeight="1">
      <c r="A38" s="368" t="s">
        <v>310</v>
      </c>
      <c r="B38" s="368"/>
      <c r="C38" s="368"/>
      <c r="D38" s="368"/>
      <c r="E38" s="368"/>
      <c r="F38" s="368"/>
      <c r="G38" s="368"/>
      <c r="H38" s="368"/>
      <c r="I38" s="368"/>
      <c r="J38" s="368"/>
      <c r="K38" s="368"/>
      <c r="L38" s="368"/>
      <c r="M38" s="368"/>
      <c r="N38" s="368"/>
      <c r="O38" s="368"/>
      <c r="P38" s="368"/>
      <c r="Q38" s="368"/>
      <c r="R38" s="368"/>
      <c r="S38" s="368"/>
      <c r="T38" s="368"/>
      <c r="U38" s="368"/>
      <c r="V38" s="368"/>
      <c r="W38" s="369">
        <f>データシート!D84</f>
        <v>0</v>
      </c>
      <c r="X38" s="369"/>
      <c r="Y38" s="369"/>
      <c r="Z38" s="369"/>
      <c r="AA38" s="369"/>
      <c r="AB38" s="369"/>
      <c r="AC38" s="369"/>
      <c r="AD38" s="370"/>
      <c r="AE38" s="371" t="s">
        <v>89</v>
      </c>
      <c r="AF38" s="372"/>
    </row>
    <row r="39" spans="1:32" s="4" customFormat="1" ht="15" customHeight="1">
      <c r="A39" s="368"/>
      <c r="B39" s="368"/>
      <c r="C39" s="368"/>
      <c r="D39" s="368"/>
      <c r="E39" s="368"/>
      <c r="F39" s="368"/>
      <c r="G39" s="368"/>
      <c r="H39" s="368"/>
      <c r="I39" s="368"/>
      <c r="J39" s="368"/>
      <c r="K39" s="368"/>
      <c r="L39" s="368"/>
      <c r="M39" s="368"/>
      <c r="N39" s="368"/>
      <c r="O39" s="368"/>
      <c r="P39" s="368"/>
      <c r="Q39" s="368"/>
      <c r="R39" s="368"/>
      <c r="S39" s="368"/>
      <c r="T39" s="368"/>
      <c r="U39" s="368"/>
      <c r="V39" s="368"/>
      <c r="W39" s="369"/>
      <c r="X39" s="369"/>
      <c r="Y39" s="369"/>
      <c r="Z39" s="369"/>
      <c r="AA39" s="369"/>
      <c r="AB39" s="369"/>
      <c r="AC39" s="369"/>
      <c r="AD39" s="370"/>
      <c r="AE39" s="371"/>
      <c r="AF39" s="372"/>
    </row>
    <row r="40" spans="1:32" ht="15" customHeight="1">
      <c r="A40" s="368" t="s">
        <v>311</v>
      </c>
      <c r="B40" s="368"/>
      <c r="C40" s="368"/>
      <c r="D40" s="368"/>
      <c r="E40" s="368"/>
      <c r="F40" s="368"/>
      <c r="G40" s="368"/>
      <c r="H40" s="368"/>
      <c r="I40" s="368"/>
      <c r="J40" s="368"/>
      <c r="K40" s="368"/>
      <c r="L40" s="368"/>
      <c r="M40" s="368"/>
      <c r="N40" s="368"/>
      <c r="O40" s="368"/>
      <c r="P40" s="368"/>
      <c r="Q40" s="368"/>
      <c r="R40" s="368"/>
      <c r="S40" s="368"/>
      <c r="T40" s="368"/>
      <c r="U40" s="368"/>
      <c r="V40" s="368"/>
      <c r="W40" s="369" t="e">
        <f>データシート!D85</f>
        <v>#N/A</v>
      </c>
      <c r="X40" s="369"/>
      <c r="Y40" s="369"/>
      <c r="Z40" s="369"/>
      <c r="AA40" s="369"/>
      <c r="AB40" s="369"/>
      <c r="AC40" s="369"/>
      <c r="AD40" s="370"/>
      <c r="AE40" s="371" t="s">
        <v>89</v>
      </c>
      <c r="AF40" s="372"/>
    </row>
    <row r="41" spans="1:32" ht="15" customHeight="1">
      <c r="A41" s="368"/>
      <c r="B41" s="368"/>
      <c r="C41" s="368"/>
      <c r="D41" s="368"/>
      <c r="E41" s="368"/>
      <c r="F41" s="368"/>
      <c r="G41" s="368"/>
      <c r="H41" s="368"/>
      <c r="I41" s="368"/>
      <c r="J41" s="368"/>
      <c r="K41" s="368"/>
      <c r="L41" s="368"/>
      <c r="M41" s="368"/>
      <c r="N41" s="368"/>
      <c r="O41" s="368"/>
      <c r="P41" s="368"/>
      <c r="Q41" s="368"/>
      <c r="R41" s="368"/>
      <c r="S41" s="368"/>
      <c r="T41" s="368"/>
      <c r="U41" s="368"/>
      <c r="V41" s="368"/>
      <c r="W41" s="369"/>
      <c r="X41" s="369"/>
      <c r="Y41" s="369"/>
      <c r="Z41" s="369"/>
      <c r="AA41" s="369"/>
      <c r="AB41" s="369"/>
      <c r="AC41" s="369"/>
      <c r="AD41" s="370"/>
      <c r="AE41" s="371"/>
      <c r="AF41" s="372"/>
    </row>
    <row r="42" spans="1:32" ht="15" customHeight="1">
      <c r="A42" s="368" t="s">
        <v>312</v>
      </c>
      <c r="B42" s="368"/>
      <c r="C42" s="368"/>
      <c r="D42" s="368"/>
      <c r="E42" s="368"/>
      <c r="F42" s="368"/>
      <c r="G42" s="368"/>
      <c r="H42" s="368"/>
      <c r="I42" s="368"/>
      <c r="J42" s="368"/>
      <c r="K42" s="368"/>
      <c r="L42" s="368"/>
      <c r="M42" s="368"/>
      <c r="N42" s="368"/>
      <c r="O42" s="368"/>
      <c r="P42" s="368"/>
      <c r="Q42" s="368"/>
      <c r="R42" s="368"/>
      <c r="S42" s="368"/>
      <c r="T42" s="368"/>
      <c r="U42" s="368"/>
      <c r="V42" s="368"/>
      <c r="W42" s="369" t="e">
        <f>データシート!D86</f>
        <v>#N/A</v>
      </c>
      <c r="X42" s="369"/>
      <c r="Y42" s="369"/>
      <c r="Z42" s="369"/>
      <c r="AA42" s="369"/>
      <c r="AB42" s="369"/>
      <c r="AC42" s="369"/>
      <c r="AD42" s="370"/>
      <c r="AE42" s="371" t="s">
        <v>89</v>
      </c>
      <c r="AF42" s="372"/>
    </row>
    <row r="43" spans="1:32" ht="15" customHeight="1">
      <c r="A43" s="368"/>
      <c r="B43" s="368"/>
      <c r="C43" s="368"/>
      <c r="D43" s="368"/>
      <c r="E43" s="368"/>
      <c r="F43" s="368"/>
      <c r="G43" s="368"/>
      <c r="H43" s="368"/>
      <c r="I43" s="368"/>
      <c r="J43" s="368"/>
      <c r="K43" s="368"/>
      <c r="L43" s="368"/>
      <c r="M43" s="368"/>
      <c r="N43" s="368"/>
      <c r="O43" s="368"/>
      <c r="P43" s="368"/>
      <c r="Q43" s="368"/>
      <c r="R43" s="368"/>
      <c r="S43" s="368"/>
      <c r="T43" s="368"/>
      <c r="U43" s="368"/>
      <c r="V43" s="368"/>
      <c r="W43" s="369"/>
      <c r="X43" s="369"/>
      <c r="Y43" s="369"/>
      <c r="Z43" s="369"/>
      <c r="AA43" s="369"/>
      <c r="AB43" s="369"/>
      <c r="AC43" s="369"/>
      <c r="AD43" s="370"/>
      <c r="AE43" s="371"/>
      <c r="AF43" s="372"/>
    </row>
    <row r="44" spans="1:32" ht="15" customHeight="1">
      <c r="A44" s="373" t="s">
        <v>313</v>
      </c>
      <c r="B44" s="368"/>
      <c r="C44" s="368"/>
      <c r="D44" s="368"/>
      <c r="E44" s="368"/>
      <c r="F44" s="368"/>
      <c r="G44" s="368"/>
      <c r="H44" s="368"/>
      <c r="I44" s="368"/>
      <c r="J44" s="368"/>
      <c r="K44" s="368"/>
      <c r="L44" s="368"/>
      <c r="M44" s="368"/>
      <c r="N44" s="368"/>
      <c r="O44" s="368"/>
      <c r="P44" s="368"/>
      <c r="Q44" s="368"/>
      <c r="R44" s="368"/>
      <c r="S44" s="368"/>
      <c r="T44" s="368"/>
      <c r="U44" s="368"/>
      <c r="V44" s="368"/>
      <c r="W44" s="369" t="e">
        <f>データシート!D87</f>
        <v>#N/A</v>
      </c>
      <c r="X44" s="369"/>
      <c r="Y44" s="369"/>
      <c r="Z44" s="369"/>
      <c r="AA44" s="369"/>
      <c r="AB44" s="369"/>
      <c r="AC44" s="369"/>
      <c r="AD44" s="370"/>
      <c r="AE44" s="371" t="s">
        <v>89</v>
      </c>
      <c r="AF44" s="372"/>
    </row>
    <row r="45" spans="1:32" ht="15" customHeight="1">
      <c r="A45" s="368"/>
      <c r="B45" s="368"/>
      <c r="C45" s="368"/>
      <c r="D45" s="368"/>
      <c r="E45" s="368"/>
      <c r="F45" s="368"/>
      <c r="G45" s="368"/>
      <c r="H45" s="368"/>
      <c r="I45" s="368"/>
      <c r="J45" s="368"/>
      <c r="K45" s="368"/>
      <c r="L45" s="368"/>
      <c r="M45" s="368"/>
      <c r="N45" s="368"/>
      <c r="O45" s="368"/>
      <c r="P45" s="368"/>
      <c r="Q45" s="368"/>
      <c r="R45" s="368"/>
      <c r="S45" s="368"/>
      <c r="T45" s="368"/>
      <c r="U45" s="368"/>
      <c r="V45" s="368"/>
      <c r="W45" s="369"/>
      <c r="X45" s="369"/>
      <c r="Y45" s="369"/>
      <c r="Z45" s="369"/>
      <c r="AA45" s="369"/>
      <c r="AB45" s="369"/>
      <c r="AC45" s="369"/>
      <c r="AD45" s="370"/>
      <c r="AE45" s="371"/>
      <c r="AF45" s="372"/>
    </row>
    <row r="46" spans="1:32" s="4" customFormat="1" ht="12.95" customHeight="1">
      <c r="A46" s="4" t="s">
        <v>55</v>
      </c>
      <c r="B46" s="4" t="s">
        <v>403</v>
      </c>
    </row>
    <row r="47" spans="1:32" s="4" customFormat="1" ht="12.95" customHeight="1">
      <c r="A47" s="4" t="s">
        <v>57</v>
      </c>
      <c r="B47" s="4" t="s">
        <v>314</v>
      </c>
    </row>
    <row r="48" spans="1:32" s="4" customFormat="1" ht="12.95" customHeight="1">
      <c r="A48" s="4" t="s">
        <v>58</v>
      </c>
      <c r="B48" s="4" t="s">
        <v>315</v>
      </c>
    </row>
    <row r="49" spans="1:11" s="4" customFormat="1" ht="12.95" customHeight="1">
      <c r="A49" s="4" t="s">
        <v>60</v>
      </c>
      <c r="B49" s="4" t="s">
        <v>316</v>
      </c>
      <c r="K49" s="4" t="s">
        <v>317</v>
      </c>
    </row>
    <row r="50" spans="1:11" s="4" customFormat="1" ht="12.95" customHeight="1">
      <c r="K50" s="4" t="s">
        <v>318</v>
      </c>
    </row>
    <row r="51" spans="1:11" s="4" customFormat="1" ht="12.95" customHeight="1">
      <c r="K51" s="4" t="s">
        <v>319</v>
      </c>
    </row>
    <row r="52" spans="1:11" s="4" customFormat="1" ht="12.95" customHeight="1">
      <c r="A52" s="4" t="s">
        <v>62</v>
      </c>
      <c r="B52" s="4" t="s">
        <v>61</v>
      </c>
    </row>
    <row r="53" spans="1:11" s="4" customFormat="1" ht="9.9499999999999993" customHeight="1">
      <c r="A53" s="4" t="s">
        <v>64</v>
      </c>
      <c r="B53" s="4" t="s">
        <v>320</v>
      </c>
    </row>
    <row r="54" spans="1:11" s="4" customFormat="1" ht="9.9499999999999993" customHeight="1">
      <c r="A54" s="4" t="s">
        <v>66</v>
      </c>
      <c r="B54" s="4" t="s">
        <v>321</v>
      </c>
    </row>
    <row r="55" spans="1:11" s="4" customFormat="1" ht="9.9499999999999993" customHeight="1">
      <c r="A55" s="4" t="s">
        <v>68</v>
      </c>
      <c r="B55" s="4" t="s">
        <v>322</v>
      </c>
    </row>
    <row r="56" spans="1:11" s="4" customFormat="1" ht="9.9499999999999993" customHeight="1">
      <c r="A56" s="4" t="s">
        <v>70</v>
      </c>
      <c r="B56" s="4" t="s">
        <v>323</v>
      </c>
    </row>
    <row r="57" spans="1:11" s="4" customFormat="1" ht="9.9499999999999993" customHeight="1">
      <c r="A57" s="4" t="s">
        <v>71</v>
      </c>
      <c r="B57" s="4" t="s">
        <v>160</v>
      </c>
    </row>
    <row r="58" spans="1:11" s="4" customFormat="1" ht="9.9499999999999993" customHeight="1"/>
    <row r="59" spans="1:11" s="4" customFormat="1" ht="9.9499999999999993" customHeight="1"/>
    <row r="60" spans="1:11" s="4" customFormat="1" ht="9.9499999999999993" customHeight="1"/>
    <row r="61" spans="1:11" ht="9.9499999999999993" customHeight="1"/>
    <row r="62" spans="1:11" ht="9.9499999999999993" customHeight="1"/>
    <row r="63" spans="1:11" ht="9.9499999999999993" customHeight="1"/>
    <row r="64" spans="1:11" ht="9.9499999999999993" customHeight="1"/>
    <row r="65" ht="9.9499999999999993" customHeight="1"/>
    <row r="66" ht="9.9499999999999993" customHeight="1"/>
    <row r="67" ht="9.9499999999999993" customHeight="1"/>
    <row r="68" ht="9.9499999999999993" customHeight="1"/>
  </sheetData>
  <sheetProtection algorithmName="SHA-512" hashValue="jTczR+HBImo0QjGD+dZafS/KqWGuVKJ7fBJH+Q9A7hGlcP+dNj4zJ1bRp3eZk7P1vXV+p412l9Upj3CooEZQnw==" saltValue="5Jre1ZKCtIjOAwk9xt7zDg==" spinCount="100000" sheet="1" objects="1" scenarios="1"/>
  <mergeCells count="76">
    <mergeCell ref="A2:I3"/>
    <mergeCell ref="A5:F7"/>
    <mergeCell ref="G5:I7"/>
    <mergeCell ref="J5:AF7"/>
    <mergeCell ref="A8:I8"/>
    <mergeCell ref="J8:AF8"/>
    <mergeCell ref="A9:I9"/>
    <mergeCell ref="J9:AF9"/>
    <mergeCell ref="A10:F29"/>
    <mergeCell ref="G10:H13"/>
    <mergeCell ref="I10:J11"/>
    <mergeCell ref="K10:P11"/>
    <mergeCell ref="Q10:R11"/>
    <mergeCell ref="S10:X11"/>
    <mergeCell ref="Y10:Z11"/>
    <mergeCell ref="AA10:AF11"/>
    <mergeCell ref="Q12:R13"/>
    <mergeCell ref="K12:P13"/>
    <mergeCell ref="S12:X13"/>
    <mergeCell ref="AA12:AF13"/>
    <mergeCell ref="Y12:Z13"/>
    <mergeCell ref="I12:J13"/>
    <mergeCell ref="G14:H17"/>
    <mergeCell ref="I14:J15"/>
    <mergeCell ref="K14:P15"/>
    <mergeCell ref="Q14:R15"/>
    <mergeCell ref="S14:X15"/>
    <mergeCell ref="Y14:Z15"/>
    <mergeCell ref="AA14:AF15"/>
    <mergeCell ref="I16:J17"/>
    <mergeCell ref="K16:P17"/>
    <mergeCell ref="Q16:R17"/>
    <mergeCell ref="S16:X17"/>
    <mergeCell ref="Y16:Z17"/>
    <mergeCell ref="AA16:AF17"/>
    <mergeCell ref="G18:J19"/>
    <mergeCell ref="K18:AF19"/>
    <mergeCell ref="G20:J21"/>
    <mergeCell ref="K20:AF21"/>
    <mergeCell ref="G22:J23"/>
    <mergeCell ref="K22:AF23"/>
    <mergeCell ref="G24:J25"/>
    <mergeCell ref="K24:AF25"/>
    <mergeCell ref="G26:J27"/>
    <mergeCell ref="K26:N27"/>
    <mergeCell ref="O26:O27"/>
    <mergeCell ref="P26:S27"/>
    <mergeCell ref="T26:Y27"/>
    <mergeCell ref="Z26:AF27"/>
    <mergeCell ref="A36:V37"/>
    <mergeCell ref="W36:AD37"/>
    <mergeCell ref="AE36:AF37"/>
    <mergeCell ref="G28:L29"/>
    <mergeCell ref="M28:N29"/>
    <mergeCell ref="O28:V29"/>
    <mergeCell ref="W28:X29"/>
    <mergeCell ref="Y28:AF29"/>
    <mergeCell ref="A30:V31"/>
    <mergeCell ref="W30:AF31"/>
    <mergeCell ref="A32:V33"/>
    <mergeCell ref="W32:AF33"/>
    <mergeCell ref="A34:V35"/>
    <mergeCell ref="W34:AD35"/>
    <mergeCell ref="AE34:AF35"/>
    <mergeCell ref="A38:V39"/>
    <mergeCell ref="W38:AD39"/>
    <mergeCell ref="AE38:AF39"/>
    <mergeCell ref="A40:V41"/>
    <mergeCell ref="W40:AD41"/>
    <mergeCell ref="AE40:AF41"/>
    <mergeCell ref="A42:V43"/>
    <mergeCell ref="W42:AD43"/>
    <mergeCell ref="AE42:AF43"/>
    <mergeCell ref="A44:V45"/>
    <mergeCell ref="W44:AD45"/>
    <mergeCell ref="AE44:AF45"/>
  </mergeCells>
  <phoneticPr fontId="1"/>
  <conditionalFormatting sqref="K26:N27">
    <cfRule type="cellIs" dxfId="41" priority="2" operator="equal">
      <formula>0</formula>
    </cfRule>
  </conditionalFormatting>
  <conditionalFormatting sqref="Z26:AF27">
    <cfRule type="cellIs" dxfId="40" priority="1" operator="equal">
      <formula>0</formula>
    </cfRule>
  </conditionalFormatting>
  <printOptions horizontalCentered="1"/>
  <pageMargins left="0.23622047244094488" right="0.23622047244094488"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5E89-C252-48E3-8E1A-7CC2E90F6BA0}">
  <sheetPr>
    <tabColor rgb="FFFFFF00"/>
  </sheetPr>
  <dimension ref="A1:AD64"/>
  <sheetViews>
    <sheetView showGridLines="0" view="pageBreakPreview" zoomScale="90" zoomScaleNormal="100" zoomScaleSheetLayoutView="90" workbookViewId="0">
      <selection activeCell="AA24" sqref="AA24:AD25"/>
    </sheetView>
  </sheetViews>
  <sheetFormatPr defaultRowHeight="13.5"/>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c r="A1" s="428" t="s">
        <v>406</v>
      </c>
      <c r="B1" s="428"/>
      <c r="C1" s="428"/>
      <c r="D1" s="428"/>
      <c r="E1" s="428"/>
      <c r="F1" s="428"/>
      <c r="G1" s="428"/>
      <c r="H1" s="428"/>
      <c r="I1" s="428"/>
      <c r="W1" s="2"/>
      <c r="X1" s="2"/>
      <c r="Y1" s="2"/>
      <c r="Z1" s="2"/>
      <c r="AA1" s="2"/>
      <c r="AB1" s="2"/>
      <c r="AC1" s="2"/>
      <c r="AD1" s="2"/>
    </row>
    <row r="2" spans="1:30" ht="12.95" customHeight="1">
      <c r="A2" s="428"/>
      <c r="B2" s="428"/>
      <c r="C2" s="428"/>
      <c r="D2" s="428"/>
      <c r="E2" s="428"/>
      <c r="F2" s="428"/>
      <c r="G2" s="428"/>
      <c r="H2" s="428"/>
      <c r="I2" s="428"/>
      <c r="T2" s="2"/>
      <c r="U2" s="2"/>
      <c r="V2" s="2"/>
      <c r="W2" s="2"/>
      <c r="X2" s="2"/>
      <c r="Y2" s="2"/>
      <c r="Z2" s="2"/>
      <c r="AA2" s="2"/>
      <c r="AB2" s="2"/>
      <c r="AC2" s="2"/>
      <c r="AD2" s="2"/>
    </row>
    <row r="3" spans="1:30" ht="24" customHeight="1">
      <c r="A3" s="6" t="s">
        <v>407</v>
      </c>
    </row>
    <row r="4" spans="1:30" ht="14.25" customHeight="1" thickBot="1">
      <c r="A4" s="6"/>
      <c r="B4" s="1" t="s">
        <v>32</v>
      </c>
    </row>
    <row r="5" spans="1:30" ht="9" customHeight="1">
      <c r="A5" s="6"/>
      <c r="J5" s="520" t="str">
        <f>IF(データシート!D45="無し","〇","")</f>
        <v/>
      </c>
      <c r="K5" s="438"/>
      <c r="L5" s="440" t="s">
        <v>404</v>
      </c>
      <c r="M5" s="440"/>
      <c r="N5" s="440"/>
      <c r="O5" s="440"/>
      <c r="P5" s="440"/>
      <c r="Q5" s="438" t="str">
        <f>IF(データシート!D45="有り","〇","")</f>
        <v/>
      </c>
      <c r="R5" s="438"/>
      <c r="S5" s="440" t="s">
        <v>405</v>
      </c>
      <c r="T5" s="440"/>
      <c r="U5" s="440"/>
      <c r="V5" s="440"/>
      <c r="W5" s="441"/>
      <c r="X5" s="162"/>
      <c r="Y5" s="162"/>
      <c r="Z5" s="162"/>
      <c r="AA5" s="162"/>
      <c r="AB5" s="162"/>
      <c r="AC5" s="162"/>
      <c r="AD5" s="163"/>
    </row>
    <row r="6" spans="1:30" ht="19.5" customHeight="1" thickBot="1">
      <c r="A6" s="6"/>
      <c r="H6" s="166" t="s">
        <v>408</v>
      </c>
      <c r="J6" s="521"/>
      <c r="K6" s="439"/>
      <c r="L6" s="442"/>
      <c r="M6" s="442"/>
      <c r="N6" s="442"/>
      <c r="O6" s="442"/>
      <c r="P6" s="442"/>
      <c r="Q6" s="439"/>
      <c r="R6" s="439"/>
      <c r="S6" s="442"/>
      <c r="T6" s="442"/>
      <c r="U6" s="442"/>
      <c r="V6" s="442"/>
      <c r="W6" s="443"/>
      <c r="X6" s="164"/>
      <c r="Y6" s="164"/>
      <c r="Z6" s="164"/>
      <c r="AA6" s="164"/>
      <c r="AB6" s="164"/>
      <c r="AC6" s="164"/>
      <c r="AD6" s="165"/>
    </row>
    <row r="7" spans="1:30" ht="17.25" customHeight="1">
      <c r="A7" s="526" t="s">
        <v>33</v>
      </c>
      <c r="B7" s="527"/>
      <c r="C7" s="527"/>
      <c r="D7" s="527"/>
      <c r="E7" s="527"/>
      <c r="F7" s="527"/>
      <c r="G7" s="533" t="s">
        <v>417</v>
      </c>
      <c r="H7" s="533"/>
      <c r="I7" s="533"/>
      <c r="J7" s="456">
        <f>IFERROR(IF(データシート!D8="買取",データシート!D21,データシート!D40),"")</f>
        <v>0</v>
      </c>
      <c r="K7" s="456"/>
      <c r="L7" s="456"/>
      <c r="M7" s="456"/>
      <c r="N7" s="456"/>
      <c r="O7" s="456"/>
      <c r="P7" s="456"/>
      <c r="Q7" s="456"/>
      <c r="R7" s="456"/>
      <c r="S7" s="456"/>
      <c r="T7" s="456"/>
      <c r="U7" s="456"/>
      <c r="V7" s="456"/>
      <c r="W7" s="456"/>
      <c r="X7" s="456"/>
      <c r="Y7" s="456"/>
      <c r="Z7" s="456"/>
      <c r="AA7" s="456"/>
      <c r="AB7" s="456"/>
      <c r="AC7" s="456"/>
      <c r="AD7" s="510"/>
    </row>
    <row r="8" spans="1:30" ht="17.25" customHeight="1">
      <c r="A8" s="528"/>
      <c r="B8" s="529"/>
      <c r="C8" s="529"/>
      <c r="D8" s="529"/>
      <c r="E8" s="529"/>
      <c r="F8" s="529"/>
      <c r="G8" s="534"/>
      <c r="H8" s="534"/>
      <c r="I8" s="534"/>
      <c r="J8" s="511"/>
      <c r="K8" s="511"/>
      <c r="L8" s="511"/>
      <c r="M8" s="511"/>
      <c r="N8" s="511"/>
      <c r="O8" s="511"/>
      <c r="P8" s="511"/>
      <c r="Q8" s="511"/>
      <c r="R8" s="511"/>
      <c r="S8" s="511"/>
      <c r="T8" s="511"/>
      <c r="U8" s="511"/>
      <c r="V8" s="511"/>
      <c r="W8" s="511"/>
      <c r="X8" s="511"/>
      <c r="Y8" s="511"/>
      <c r="Z8" s="511"/>
      <c r="AA8" s="511"/>
      <c r="AB8" s="511"/>
      <c r="AC8" s="511"/>
      <c r="AD8" s="512"/>
    </row>
    <row r="9" spans="1:30" ht="17.25" customHeight="1" thickBot="1">
      <c r="A9" s="530"/>
      <c r="B9" s="531"/>
      <c r="C9" s="531"/>
      <c r="D9" s="531"/>
      <c r="E9" s="531"/>
      <c r="F9" s="531"/>
      <c r="G9" s="535"/>
      <c r="H9" s="535"/>
      <c r="I9" s="535"/>
      <c r="J9" s="458"/>
      <c r="K9" s="458"/>
      <c r="L9" s="458"/>
      <c r="M9" s="458"/>
      <c r="N9" s="458"/>
      <c r="O9" s="458"/>
      <c r="P9" s="458"/>
      <c r="Q9" s="458"/>
      <c r="R9" s="458"/>
      <c r="S9" s="458"/>
      <c r="T9" s="458"/>
      <c r="U9" s="458"/>
      <c r="V9" s="458"/>
      <c r="W9" s="458"/>
      <c r="X9" s="458"/>
      <c r="Y9" s="458"/>
      <c r="Z9" s="458"/>
      <c r="AA9" s="458"/>
      <c r="AB9" s="458"/>
      <c r="AC9" s="458"/>
      <c r="AD9" s="513"/>
    </row>
    <row r="10" spans="1:30" ht="12.95" customHeight="1" thickBot="1">
      <c r="A10" s="522" t="s">
        <v>158</v>
      </c>
      <c r="B10" s="523"/>
      <c r="C10" s="523"/>
      <c r="D10" s="523"/>
      <c r="E10" s="523"/>
      <c r="F10" s="523"/>
      <c r="G10" s="514" t="s">
        <v>418</v>
      </c>
      <c r="H10" s="514"/>
      <c r="I10" s="515"/>
      <c r="J10" s="457" t="str">
        <f>IFERROR(IF(データシート!D48="BEV","〇",""),"")</f>
        <v/>
      </c>
      <c r="K10" s="458"/>
      <c r="L10" s="442" t="s">
        <v>34</v>
      </c>
      <c r="M10" s="442"/>
      <c r="N10" s="442"/>
      <c r="O10" s="442"/>
      <c r="P10" s="442"/>
      <c r="Q10" s="458" t="str">
        <f>IFERROR(IF(データシート!D48="PHEV","〇",""),"")</f>
        <v/>
      </c>
      <c r="R10" s="458"/>
      <c r="S10" s="442" t="s">
        <v>35</v>
      </c>
      <c r="T10" s="442"/>
      <c r="U10" s="442"/>
      <c r="V10" s="442"/>
      <c r="W10" s="442"/>
      <c r="X10" s="458" t="str">
        <f>IFERROR(IF(データシート!D48="FCV","〇",""),"")</f>
        <v/>
      </c>
      <c r="Y10" s="458"/>
      <c r="Z10" s="442" t="s">
        <v>36</v>
      </c>
      <c r="AA10" s="442"/>
      <c r="AB10" s="442"/>
      <c r="AC10" s="442"/>
      <c r="AD10" s="460"/>
    </row>
    <row r="11" spans="1:30" ht="12.95" customHeight="1" thickBot="1">
      <c r="A11" s="524"/>
      <c r="B11" s="525"/>
      <c r="C11" s="525"/>
      <c r="D11" s="525"/>
      <c r="E11" s="525"/>
      <c r="F11" s="525"/>
      <c r="G11" s="516"/>
      <c r="H11" s="516"/>
      <c r="I11" s="517"/>
      <c r="J11" s="449"/>
      <c r="K11" s="447"/>
      <c r="L11" s="446"/>
      <c r="M11" s="446"/>
      <c r="N11" s="446"/>
      <c r="O11" s="446"/>
      <c r="P11" s="446"/>
      <c r="Q11" s="447"/>
      <c r="R11" s="447"/>
      <c r="S11" s="446"/>
      <c r="T11" s="446"/>
      <c r="U11" s="446"/>
      <c r="V11" s="446"/>
      <c r="W11" s="446"/>
      <c r="X11" s="447"/>
      <c r="Y11" s="447"/>
      <c r="Z11" s="446"/>
      <c r="AA11" s="446"/>
      <c r="AB11" s="446"/>
      <c r="AC11" s="446"/>
      <c r="AD11" s="448"/>
    </row>
    <row r="12" spans="1:30" ht="12.95" customHeight="1" thickBot="1">
      <c r="A12" s="524"/>
      <c r="B12" s="525"/>
      <c r="C12" s="525"/>
      <c r="D12" s="525"/>
      <c r="E12" s="525"/>
      <c r="F12" s="525"/>
      <c r="G12" s="516"/>
      <c r="H12" s="516"/>
      <c r="I12" s="517"/>
      <c r="J12" s="449" t="str">
        <f>IFERROR(IF(データシート!D48="バッテリー交換式","〇",""),"")</f>
        <v/>
      </c>
      <c r="K12" s="447"/>
      <c r="L12" s="450" t="s">
        <v>201</v>
      </c>
      <c r="M12" s="446"/>
      <c r="N12" s="446"/>
      <c r="O12" s="446"/>
      <c r="P12" s="446"/>
      <c r="Q12" s="447" t="str">
        <f>IFERROR(IF(データシート!D48="水素内燃","〇",""),"")</f>
        <v/>
      </c>
      <c r="R12" s="447"/>
      <c r="S12" s="450" t="s">
        <v>202</v>
      </c>
      <c r="T12" s="446"/>
      <c r="U12" s="446"/>
      <c r="V12" s="446"/>
      <c r="W12" s="446"/>
      <c r="X12" s="441" t="str">
        <f>IFERROR(IF(データシート!D48="改造車","〇",""),"")</f>
        <v/>
      </c>
      <c r="Y12" s="444"/>
      <c r="Z12" s="441" t="s">
        <v>203</v>
      </c>
      <c r="AA12" s="465"/>
      <c r="AB12" s="465"/>
      <c r="AC12" s="465"/>
      <c r="AD12" s="518"/>
    </row>
    <row r="13" spans="1:30" ht="12.95" customHeight="1" thickBot="1">
      <c r="A13" s="524"/>
      <c r="B13" s="525"/>
      <c r="C13" s="525"/>
      <c r="D13" s="525"/>
      <c r="E13" s="525"/>
      <c r="F13" s="525"/>
      <c r="G13" s="516"/>
      <c r="H13" s="516"/>
      <c r="I13" s="517"/>
      <c r="J13" s="449"/>
      <c r="K13" s="447"/>
      <c r="L13" s="446"/>
      <c r="M13" s="446"/>
      <c r="N13" s="446"/>
      <c r="O13" s="446"/>
      <c r="P13" s="446"/>
      <c r="Q13" s="447"/>
      <c r="R13" s="447"/>
      <c r="S13" s="446"/>
      <c r="T13" s="446"/>
      <c r="U13" s="446"/>
      <c r="V13" s="446"/>
      <c r="W13" s="446"/>
      <c r="X13" s="443"/>
      <c r="Y13" s="445"/>
      <c r="Z13" s="443"/>
      <c r="AA13" s="466"/>
      <c r="AB13" s="466"/>
      <c r="AC13" s="466"/>
      <c r="AD13" s="519"/>
    </row>
    <row r="14" spans="1:30" ht="12.95" customHeight="1" thickBot="1">
      <c r="A14" s="524"/>
      <c r="B14" s="525"/>
      <c r="C14" s="525"/>
      <c r="D14" s="525"/>
      <c r="E14" s="525"/>
      <c r="F14" s="525"/>
      <c r="G14" s="532" t="s">
        <v>419</v>
      </c>
      <c r="H14" s="516"/>
      <c r="I14" s="517"/>
      <c r="J14" s="449" t="str">
        <f>IFERROR(IF(データシート!D49="軽自動車(バン)","〇",""),"")</f>
        <v/>
      </c>
      <c r="K14" s="447"/>
      <c r="L14" s="446" t="s">
        <v>37</v>
      </c>
      <c r="M14" s="446"/>
      <c r="N14" s="446"/>
      <c r="O14" s="446"/>
      <c r="P14" s="446"/>
      <c r="Q14" s="447" t="str">
        <f>IFERROR(IF(データシート!D49="軽自動車(トラック)","〇",""),"")</f>
        <v/>
      </c>
      <c r="R14" s="447"/>
      <c r="S14" s="446" t="s">
        <v>38</v>
      </c>
      <c r="T14" s="446"/>
      <c r="U14" s="446"/>
      <c r="V14" s="446"/>
      <c r="W14" s="446"/>
      <c r="X14" s="447" t="str">
        <f>IFERROR(IF(データシート!D49="トラクタ","〇",""),"")</f>
        <v/>
      </c>
      <c r="Y14" s="447"/>
      <c r="Z14" s="446" t="s">
        <v>39</v>
      </c>
      <c r="AA14" s="446"/>
      <c r="AB14" s="446"/>
      <c r="AC14" s="446"/>
      <c r="AD14" s="448"/>
    </row>
    <row r="15" spans="1:30" ht="12.95" customHeight="1" thickBot="1">
      <c r="A15" s="524"/>
      <c r="B15" s="525"/>
      <c r="C15" s="525"/>
      <c r="D15" s="525"/>
      <c r="E15" s="525"/>
      <c r="F15" s="525"/>
      <c r="G15" s="516"/>
      <c r="H15" s="516"/>
      <c r="I15" s="517"/>
      <c r="J15" s="449"/>
      <c r="K15" s="447"/>
      <c r="L15" s="446"/>
      <c r="M15" s="446"/>
      <c r="N15" s="446"/>
      <c r="O15" s="446"/>
      <c r="P15" s="446"/>
      <c r="Q15" s="447"/>
      <c r="R15" s="447"/>
      <c r="S15" s="446"/>
      <c r="T15" s="446"/>
      <c r="U15" s="446"/>
      <c r="V15" s="446"/>
      <c r="W15" s="446"/>
      <c r="X15" s="447"/>
      <c r="Y15" s="447"/>
      <c r="Z15" s="446"/>
      <c r="AA15" s="446"/>
      <c r="AB15" s="446"/>
      <c r="AC15" s="446"/>
      <c r="AD15" s="448"/>
    </row>
    <row r="16" spans="1:30" ht="12.95" customHeight="1" thickBot="1">
      <c r="A16" s="524"/>
      <c r="B16" s="525"/>
      <c r="C16" s="525"/>
      <c r="D16" s="525"/>
      <c r="E16" s="525"/>
      <c r="F16" s="525"/>
      <c r="G16" s="516"/>
      <c r="H16" s="516"/>
      <c r="I16" s="517"/>
      <c r="J16" s="449" t="str">
        <f>IFERROR(IF(データシート!D49="トラック(小型)","〇",""),"")</f>
        <v/>
      </c>
      <c r="K16" s="447"/>
      <c r="L16" s="450" t="s">
        <v>40</v>
      </c>
      <c r="M16" s="446"/>
      <c r="N16" s="446"/>
      <c r="O16" s="446"/>
      <c r="P16" s="446"/>
      <c r="Q16" s="447" t="str">
        <f>IFERROR(IF(データシート!D49="トラック(中型)","〇",""),"")</f>
        <v/>
      </c>
      <c r="R16" s="447"/>
      <c r="S16" s="450" t="s">
        <v>41</v>
      </c>
      <c r="T16" s="446"/>
      <c r="U16" s="446"/>
      <c r="V16" s="446"/>
      <c r="W16" s="446"/>
      <c r="X16" s="447" t="str">
        <f>IFERROR(IF(データシート!D49="トラック(大型)","〇",""),"")</f>
        <v/>
      </c>
      <c r="Y16" s="447"/>
      <c r="Z16" s="450" t="s">
        <v>42</v>
      </c>
      <c r="AA16" s="446"/>
      <c r="AB16" s="446"/>
      <c r="AC16" s="446"/>
      <c r="AD16" s="448"/>
    </row>
    <row r="17" spans="1:30" ht="12.95" customHeight="1" thickBot="1">
      <c r="A17" s="524"/>
      <c r="B17" s="525"/>
      <c r="C17" s="525"/>
      <c r="D17" s="525"/>
      <c r="E17" s="525"/>
      <c r="F17" s="525"/>
      <c r="G17" s="516"/>
      <c r="H17" s="516"/>
      <c r="I17" s="517"/>
      <c r="J17" s="449"/>
      <c r="K17" s="447"/>
      <c r="L17" s="446"/>
      <c r="M17" s="446"/>
      <c r="N17" s="446"/>
      <c r="O17" s="446"/>
      <c r="P17" s="446"/>
      <c r="Q17" s="447"/>
      <c r="R17" s="447"/>
      <c r="S17" s="446"/>
      <c r="T17" s="446"/>
      <c r="U17" s="446"/>
      <c r="V17" s="446"/>
      <c r="W17" s="446"/>
      <c r="X17" s="447"/>
      <c r="Y17" s="447"/>
      <c r="Z17" s="446"/>
      <c r="AA17" s="446"/>
      <c r="AB17" s="446"/>
      <c r="AC17" s="446"/>
      <c r="AD17" s="448"/>
    </row>
    <row r="18" spans="1:30" ht="12.95" customHeight="1">
      <c r="A18" s="524"/>
      <c r="B18" s="525"/>
      <c r="C18" s="525"/>
      <c r="D18" s="525"/>
      <c r="E18" s="525"/>
      <c r="F18" s="525"/>
      <c r="G18" s="451" t="s">
        <v>205</v>
      </c>
      <c r="H18" s="452"/>
      <c r="I18" s="452"/>
      <c r="J18" s="455" t="str">
        <f>IF(データシート!D50="事業用","〇","")</f>
        <v/>
      </c>
      <c r="K18" s="456"/>
      <c r="L18" s="440" t="s">
        <v>206</v>
      </c>
      <c r="M18" s="440"/>
      <c r="N18" s="440"/>
      <c r="O18" s="440"/>
      <c r="P18" s="440"/>
      <c r="Q18" s="440"/>
      <c r="R18" s="440"/>
      <c r="S18" s="440"/>
      <c r="T18" s="440"/>
      <c r="U18" s="440" t="str">
        <f>IF(データシート!D50="自家用","〇","")</f>
        <v/>
      </c>
      <c r="V18" s="440" t="s">
        <v>207</v>
      </c>
      <c r="W18" s="440"/>
      <c r="X18" s="440"/>
      <c r="Y18" s="440"/>
      <c r="Z18" s="440"/>
      <c r="AA18" s="440"/>
      <c r="AB18" s="440"/>
      <c r="AC18" s="440"/>
      <c r="AD18" s="459"/>
    </row>
    <row r="19" spans="1:30" ht="12.95" customHeight="1" thickBot="1">
      <c r="A19" s="524"/>
      <c r="B19" s="525"/>
      <c r="C19" s="525"/>
      <c r="D19" s="525"/>
      <c r="E19" s="525"/>
      <c r="F19" s="525"/>
      <c r="G19" s="453"/>
      <c r="H19" s="454"/>
      <c r="I19" s="454"/>
      <c r="J19" s="457"/>
      <c r="K19" s="458"/>
      <c r="L19" s="442"/>
      <c r="M19" s="442"/>
      <c r="N19" s="442"/>
      <c r="O19" s="442"/>
      <c r="P19" s="442"/>
      <c r="Q19" s="442"/>
      <c r="R19" s="442"/>
      <c r="S19" s="442"/>
      <c r="T19" s="442"/>
      <c r="U19" s="442"/>
      <c r="V19" s="442"/>
      <c r="W19" s="442"/>
      <c r="X19" s="442"/>
      <c r="Y19" s="442"/>
      <c r="Z19" s="442"/>
      <c r="AA19" s="442"/>
      <c r="AB19" s="442"/>
      <c r="AC19" s="442"/>
      <c r="AD19" s="460"/>
    </row>
    <row r="20" spans="1:30" ht="12.95" customHeight="1">
      <c r="A20" s="524"/>
      <c r="B20" s="525"/>
      <c r="C20" s="525"/>
      <c r="D20" s="525"/>
      <c r="E20" s="525"/>
      <c r="F20" s="525"/>
      <c r="G20" s="536" t="s">
        <v>420</v>
      </c>
      <c r="H20" s="536"/>
      <c r="I20" s="536"/>
      <c r="J20" s="537">
        <f>IFERROR(データシート!D51,"")</f>
        <v>0</v>
      </c>
      <c r="K20" s="537"/>
      <c r="L20" s="537"/>
      <c r="M20" s="537"/>
      <c r="N20" s="537"/>
      <c r="O20" s="537"/>
      <c r="P20" s="537"/>
      <c r="Q20" s="537"/>
      <c r="R20" s="537"/>
      <c r="S20" s="537"/>
      <c r="T20" s="537"/>
      <c r="U20" s="537"/>
      <c r="V20" s="537"/>
      <c r="W20" s="537"/>
      <c r="X20" s="537"/>
      <c r="Y20" s="537"/>
      <c r="Z20" s="537"/>
      <c r="AA20" s="537"/>
      <c r="AB20" s="537"/>
      <c r="AC20" s="537"/>
      <c r="AD20" s="538"/>
    </row>
    <row r="21" spans="1:30" ht="12.95" customHeight="1">
      <c r="A21" s="524"/>
      <c r="B21" s="525"/>
      <c r="C21" s="525"/>
      <c r="D21" s="525"/>
      <c r="E21" s="525"/>
      <c r="F21" s="525"/>
      <c r="G21" s="536"/>
      <c r="H21" s="536"/>
      <c r="I21" s="536"/>
      <c r="J21" s="372"/>
      <c r="K21" s="372"/>
      <c r="L21" s="372"/>
      <c r="M21" s="372"/>
      <c r="N21" s="372"/>
      <c r="O21" s="372"/>
      <c r="P21" s="372"/>
      <c r="Q21" s="372"/>
      <c r="R21" s="372"/>
      <c r="S21" s="372"/>
      <c r="T21" s="372"/>
      <c r="U21" s="372"/>
      <c r="V21" s="372"/>
      <c r="W21" s="372"/>
      <c r="X21" s="372"/>
      <c r="Y21" s="372"/>
      <c r="Z21" s="372"/>
      <c r="AA21" s="372"/>
      <c r="AB21" s="372"/>
      <c r="AC21" s="372"/>
      <c r="AD21" s="501"/>
    </row>
    <row r="22" spans="1:30" ht="12.95" customHeight="1">
      <c r="A22" s="524"/>
      <c r="B22" s="525"/>
      <c r="C22" s="525"/>
      <c r="D22" s="525"/>
      <c r="E22" s="525"/>
      <c r="F22" s="525"/>
      <c r="G22" s="536" t="s">
        <v>421</v>
      </c>
      <c r="H22" s="536"/>
      <c r="I22" s="536"/>
      <c r="J22" s="372">
        <f>IFERROR(データシート!D52,"")</f>
        <v>0</v>
      </c>
      <c r="K22" s="372"/>
      <c r="L22" s="372"/>
      <c r="M22" s="372"/>
      <c r="N22" s="372"/>
      <c r="O22" s="372"/>
      <c r="P22" s="372"/>
      <c r="Q22" s="372"/>
      <c r="R22" s="372"/>
      <c r="S22" s="372"/>
      <c r="T22" s="372"/>
      <c r="U22" s="372"/>
      <c r="V22" s="372"/>
      <c r="W22" s="372"/>
      <c r="X22" s="372"/>
      <c r="Y22" s="372"/>
      <c r="Z22" s="372"/>
      <c r="AA22" s="372"/>
      <c r="AB22" s="372"/>
      <c r="AC22" s="372"/>
      <c r="AD22" s="501"/>
    </row>
    <row r="23" spans="1:30" ht="12.95" customHeight="1">
      <c r="A23" s="524"/>
      <c r="B23" s="525"/>
      <c r="C23" s="525"/>
      <c r="D23" s="525"/>
      <c r="E23" s="525"/>
      <c r="F23" s="525"/>
      <c r="G23" s="536"/>
      <c r="H23" s="536"/>
      <c r="I23" s="536"/>
      <c r="J23" s="372"/>
      <c r="K23" s="372"/>
      <c r="L23" s="372"/>
      <c r="M23" s="372"/>
      <c r="N23" s="372"/>
      <c r="O23" s="372"/>
      <c r="P23" s="372"/>
      <c r="Q23" s="372"/>
      <c r="R23" s="372"/>
      <c r="S23" s="372"/>
      <c r="T23" s="372"/>
      <c r="U23" s="372"/>
      <c r="V23" s="372"/>
      <c r="W23" s="372"/>
      <c r="X23" s="372"/>
      <c r="Y23" s="372"/>
      <c r="Z23" s="372"/>
      <c r="AA23" s="372"/>
      <c r="AB23" s="372"/>
      <c r="AC23" s="372"/>
      <c r="AD23" s="501"/>
    </row>
    <row r="24" spans="1:30" ht="12.95" customHeight="1">
      <c r="A24" s="524"/>
      <c r="B24" s="525"/>
      <c r="C24" s="525"/>
      <c r="D24" s="525"/>
      <c r="E24" s="525"/>
      <c r="F24" s="525"/>
      <c r="G24" s="539" t="s">
        <v>422</v>
      </c>
      <c r="H24" s="536"/>
      <c r="I24" s="536"/>
      <c r="J24" s="372">
        <f>IFERROR(データシート!D53,"")</f>
        <v>0</v>
      </c>
      <c r="K24" s="372"/>
      <c r="L24" s="372"/>
      <c r="M24" s="480"/>
      <c r="N24" s="540" t="s">
        <v>43</v>
      </c>
      <c r="O24" s="371">
        <f>IFERROR(データシート!L53,"")</f>
        <v>0</v>
      </c>
      <c r="P24" s="372"/>
      <c r="Q24" s="372"/>
      <c r="R24" s="372"/>
      <c r="S24" s="372"/>
      <c r="T24" s="372"/>
      <c r="U24" s="478" t="s">
        <v>159</v>
      </c>
      <c r="V24" s="478"/>
      <c r="W24" s="478"/>
      <c r="X24" s="478"/>
      <c r="Y24" s="478"/>
      <c r="Z24" s="478"/>
      <c r="AA24" s="372">
        <f>IFERROR(データシート!D54,"")</f>
        <v>0</v>
      </c>
      <c r="AB24" s="372"/>
      <c r="AC24" s="372"/>
      <c r="AD24" s="501"/>
    </row>
    <row r="25" spans="1:30" ht="12.95" customHeight="1">
      <c r="A25" s="524"/>
      <c r="B25" s="525"/>
      <c r="C25" s="525"/>
      <c r="D25" s="525"/>
      <c r="E25" s="525"/>
      <c r="F25" s="525"/>
      <c r="G25" s="536"/>
      <c r="H25" s="536"/>
      <c r="I25" s="536"/>
      <c r="J25" s="372"/>
      <c r="K25" s="372"/>
      <c r="L25" s="372"/>
      <c r="M25" s="480"/>
      <c r="N25" s="540"/>
      <c r="O25" s="371"/>
      <c r="P25" s="372"/>
      <c r="Q25" s="372"/>
      <c r="R25" s="372"/>
      <c r="S25" s="372"/>
      <c r="T25" s="372"/>
      <c r="U25" s="478"/>
      <c r="V25" s="478"/>
      <c r="W25" s="478"/>
      <c r="X25" s="478"/>
      <c r="Y25" s="478"/>
      <c r="Z25" s="478"/>
      <c r="AA25" s="372"/>
      <c r="AB25" s="372"/>
      <c r="AC25" s="372"/>
      <c r="AD25" s="501"/>
    </row>
    <row r="26" spans="1:30" ht="12.95" customHeight="1">
      <c r="A26" s="467" t="s">
        <v>483</v>
      </c>
      <c r="B26" s="468"/>
      <c r="C26" s="468"/>
      <c r="D26" s="468"/>
      <c r="E26" s="468"/>
      <c r="F26" s="469"/>
      <c r="G26" s="478" t="s">
        <v>423</v>
      </c>
      <c r="H26" s="478"/>
      <c r="I26" s="478"/>
      <c r="J26" s="372" t="s">
        <v>204</v>
      </c>
      <c r="K26" s="372"/>
      <c r="L26" s="372"/>
      <c r="M26" s="372"/>
      <c r="N26" s="372"/>
      <c r="O26" s="372"/>
      <c r="P26" s="372"/>
      <c r="Q26" s="372"/>
      <c r="R26" s="372"/>
      <c r="S26" s="372"/>
      <c r="T26" s="372"/>
      <c r="U26" s="372"/>
      <c r="V26" s="372"/>
      <c r="W26" s="372"/>
      <c r="X26" s="372"/>
      <c r="Y26" s="372"/>
      <c r="Z26" s="372"/>
      <c r="AA26" s="372"/>
      <c r="AB26" s="372"/>
      <c r="AC26" s="372"/>
      <c r="AD26" s="501"/>
    </row>
    <row r="27" spans="1:30" ht="12.95" customHeight="1">
      <c r="A27" s="467"/>
      <c r="B27" s="468"/>
      <c r="C27" s="468"/>
      <c r="D27" s="468"/>
      <c r="E27" s="468"/>
      <c r="F27" s="469"/>
      <c r="G27" s="478"/>
      <c r="H27" s="478"/>
      <c r="I27" s="478"/>
      <c r="J27" s="372"/>
      <c r="K27" s="372"/>
      <c r="L27" s="372"/>
      <c r="M27" s="372"/>
      <c r="N27" s="372"/>
      <c r="O27" s="372"/>
      <c r="P27" s="372"/>
      <c r="Q27" s="372"/>
      <c r="R27" s="372"/>
      <c r="S27" s="372"/>
      <c r="T27" s="372"/>
      <c r="U27" s="372"/>
      <c r="V27" s="372"/>
      <c r="W27" s="372"/>
      <c r="X27" s="372"/>
      <c r="Y27" s="372"/>
      <c r="Z27" s="372"/>
      <c r="AA27" s="372"/>
      <c r="AB27" s="372"/>
      <c r="AC27" s="372"/>
      <c r="AD27" s="501"/>
    </row>
    <row r="28" spans="1:30" ht="12.95" customHeight="1">
      <c r="A28" s="467"/>
      <c r="B28" s="468"/>
      <c r="C28" s="468"/>
      <c r="D28" s="468"/>
      <c r="E28" s="468"/>
      <c r="F28" s="469"/>
      <c r="G28" s="478" t="s">
        <v>424</v>
      </c>
      <c r="H28" s="478"/>
      <c r="I28" s="478"/>
      <c r="J28" s="372"/>
      <c r="K28" s="372"/>
      <c r="L28" s="480"/>
      <c r="M28" s="502">
        <f>IFERROR(データシート!D55,"")</f>
        <v>0</v>
      </c>
      <c r="N28" s="391"/>
      <c r="O28" s="391"/>
      <c r="P28" s="391"/>
      <c r="Q28" s="391"/>
      <c r="R28" s="391"/>
      <c r="S28" s="391"/>
      <c r="T28" s="391"/>
      <c r="U28" s="391"/>
      <c r="V28" s="391"/>
      <c r="W28" s="391"/>
      <c r="X28" s="391"/>
      <c r="Y28" s="391"/>
      <c r="Z28" s="391"/>
      <c r="AA28" s="391"/>
      <c r="AB28" s="391"/>
      <c r="AC28" s="391"/>
      <c r="AD28" s="503"/>
    </row>
    <row r="29" spans="1:30" ht="12.95" customHeight="1">
      <c r="A29" s="467"/>
      <c r="B29" s="468"/>
      <c r="C29" s="468"/>
      <c r="D29" s="468"/>
      <c r="E29" s="468"/>
      <c r="F29" s="469"/>
      <c r="G29" s="478"/>
      <c r="H29" s="478"/>
      <c r="I29" s="478"/>
      <c r="J29" s="372"/>
      <c r="K29" s="372"/>
      <c r="L29" s="480"/>
      <c r="M29" s="502"/>
      <c r="N29" s="391"/>
      <c r="O29" s="391"/>
      <c r="P29" s="391"/>
      <c r="Q29" s="391"/>
      <c r="R29" s="391"/>
      <c r="S29" s="391"/>
      <c r="T29" s="391"/>
      <c r="U29" s="391"/>
      <c r="V29" s="391"/>
      <c r="W29" s="391"/>
      <c r="X29" s="391"/>
      <c r="Y29" s="391"/>
      <c r="Z29" s="391"/>
      <c r="AA29" s="391"/>
      <c r="AB29" s="391"/>
      <c r="AC29" s="391"/>
      <c r="AD29" s="503"/>
    </row>
    <row r="30" spans="1:30" ht="12.95" customHeight="1">
      <c r="A30" s="467"/>
      <c r="B30" s="468"/>
      <c r="C30" s="468"/>
      <c r="D30" s="468"/>
      <c r="E30" s="468"/>
      <c r="F30" s="469"/>
      <c r="G30" s="504" t="s">
        <v>416</v>
      </c>
      <c r="H30" s="505"/>
      <c r="I30" s="506"/>
      <c r="J30" s="372" t="s">
        <v>45</v>
      </c>
      <c r="K30" s="372"/>
      <c r="L30" s="480"/>
      <c r="M30" s="502">
        <f>IFERROR(データシート!D56,"")</f>
        <v>0</v>
      </c>
      <c r="N30" s="391"/>
      <c r="O30" s="391"/>
      <c r="P30" s="391"/>
      <c r="Q30" s="391"/>
      <c r="R30" s="391"/>
      <c r="S30" s="391"/>
      <c r="T30" s="391"/>
      <c r="U30" s="391"/>
      <c r="V30" s="391"/>
      <c r="W30" s="391"/>
      <c r="X30" s="391"/>
      <c r="Y30" s="391"/>
      <c r="Z30" s="391"/>
      <c r="AA30" s="391"/>
      <c r="AB30" s="391"/>
      <c r="AC30" s="391"/>
      <c r="AD30" s="503"/>
    </row>
    <row r="31" spans="1:30" ht="12.95" customHeight="1">
      <c r="A31" s="467"/>
      <c r="B31" s="468"/>
      <c r="C31" s="468"/>
      <c r="D31" s="468"/>
      <c r="E31" s="468"/>
      <c r="F31" s="469"/>
      <c r="G31" s="507"/>
      <c r="H31" s="508"/>
      <c r="I31" s="509"/>
      <c r="J31" s="372"/>
      <c r="K31" s="372"/>
      <c r="L31" s="480"/>
      <c r="M31" s="502"/>
      <c r="N31" s="391"/>
      <c r="O31" s="391"/>
      <c r="P31" s="391"/>
      <c r="Q31" s="391"/>
      <c r="R31" s="391"/>
      <c r="S31" s="391"/>
      <c r="T31" s="391"/>
      <c r="U31" s="391"/>
      <c r="V31" s="391"/>
      <c r="W31" s="391"/>
      <c r="X31" s="391"/>
      <c r="Y31" s="391"/>
      <c r="Z31" s="391"/>
      <c r="AA31" s="391"/>
      <c r="AB31" s="391"/>
      <c r="AC31" s="391"/>
      <c r="AD31" s="503"/>
    </row>
    <row r="32" spans="1:30" ht="12.95" customHeight="1">
      <c r="A32" s="467"/>
      <c r="B32" s="468"/>
      <c r="C32" s="468"/>
      <c r="D32" s="468"/>
      <c r="E32" s="468"/>
      <c r="F32" s="469"/>
      <c r="G32" s="491" t="s">
        <v>425</v>
      </c>
      <c r="H32" s="492"/>
      <c r="I32" s="493"/>
      <c r="J32" s="374" t="s">
        <v>46</v>
      </c>
      <c r="K32" s="375"/>
      <c r="L32" s="375"/>
      <c r="M32" s="497" t="str">
        <f>IFERROR(データシート!D57,"")</f>
        <v/>
      </c>
      <c r="N32" s="497"/>
      <c r="O32" s="497"/>
      <c r="P32" s="497"/>
      <c r="Q32" s="497"/>
      <c r="R32" s="497"/>
      <c r="S32" s="497"/>
      <c r="T32" s="497"/>
      <c r="U32" s="497"/>
      <c r="V32" s="497"/>
      <c r="W32" s="497"/>
      <c r="X32" s="497"/>
      <c r="Y32" s="497"/>
      <c r="Z32" s="497"/>
      <c r="AA32" s="497"/>
      <c r="AB32" s="497"/>
      <c r="AC32" s="497"/>
      <c r="AD32" s="498"/>
    </row>
    <row r="33" spans="1:30" ht="12.95" customHeight="1">
      <c r="A33" s="467"/>
      <c r="B33" s="468"/>
      <c r="C33" s="468"/>
      <c r="D33" s="468"/>
      <c r="E33" s="468"/>
      <c r="F33" s="469"/>
      <c r="G33" s="494"/>
      <c r="H33" s="495"/>
      <c r="I33" s="496"/>
      <c r="J33" s="393"/>
      <c r="K33" s="394"/>
      <c r="L33" s="394"/>
      <c r="M33" s="499"/>
      <c r="N33" s="499"/>
      <c r="O33" s="499"/>
      <c r="P33" s="499"/>
      <c r="Q33" s="499"/>
      <c r="R33" s="499"/>
      <c r="S33" s="499"/>
      <c r="T33" s="499"/>
      <c r="U33" s="499"/>
      <c r="V33" s="499"/>
      <c r="W33" s="499"/>
      <c r="X33" s="499"/>
      <c r="Y33" s="499"/>
      <c r="Z33" s="499"/>
      <c r="AA33" s="499"/>
      <c r="AB33" s="499"/>
      <c r="AC33" s="499"/>
      <c r="AD33" s="500"/>
    </row>
    <row r="34" spans="1:30" s="4" customFormat="1" ht="12.95" customHeight="1">
      <c r="A34" s="467"/>
      <c r="B34" s="468"/>
      <c r="C34" s="468"/>
      <c r="D34" s="468"/>
      <c r="E34" s="468"/>
      <c r="F34" s="469"/>
      <c r="G34" s="478" t="s">
        <v>465</v>
      </c>
      <c r="H34" s="478"/>
      <c r="I34" s="478"/>
      <c r="J34" s="372" t="s">
        <v>47</v>
      </c>
      <c r="K34" s="372"/>
      <c r="L34" s="480"/>
      <c r="M34" s="483" t="str">
        <f>IFERROR(データシート!D61,"")</f>
        <v/>
      </c>
      <c r="N34" s="484"/>
      <c r="O34" s="484"/>
      <c r="P34" s="484"/>
      <c r="Q34" s="484"/>
      <c r="R34" s="484"/>
      <c r="S34" s="484"/>
      <c r="T34" s="484"/>
      <c r="U34" s="484"/>
      <c r="V34" s="484"/>
      <c r="W34" s="484"/>
      <c r="X34" s="484"/>
      <c r="Y34" s="484"/>
      <c r="Z34" s="484"/>
      <c r="AA34" s="484"/>
      <c r="AB34" s="484"/>
      <c r="AC34" s="484"/>
      <c r="AD34" s="485"/>
    </row>
    <row r="35" spans="1:30" s="4" customFormat="1" ht="12.95" customHeight="1" thickBot="1">
      <c r="A35" s="467"/>
      <c r="B35" s="468"/>
      <c r="C35" s="468"/>
      <c r="D35" s="468"/>
      <c r="E35" s="468"/>
      <c r="F35" s="469"/>
      <c r="G35" s="479"/>
      <c r="H35" s="479"/>
      <c r="I35" s="479"/>
      <c r="J35" s="481"/>
      <c r="K35" s="481"/>
      <c r="L35" s="482"/>
      <c r="M35" s="486"/>
      <c r="N35" s="487"/>
      <c r="O35" s="487"/>
      <c r="P35" s="487"/>
      <c r="Q35" s="487"/>
      <c r="R35" s="487"/>
      <c r="S35" s="487"/>
      <c r="T35" s="487"/>
      <c r="U35" s="487"/>
      <c r="V35" s="487"/>
      <c r="W35" s="487"/>
      <c r="X35" s="487"/>
      <c r="Y35" s="487"/>
      <c r="Z35" s="487"/>
      <c r="AA35" s="487"/>
      <c r="AB35" s="487"/>
      <c r="AC35" s="487"/>
      <c r="AD35" s="488"/>
    </row>
    <row r="36" spans="1:30" ht="12.95" customHeight="1">
      <c r="A36" s="467"/>
      <c r="B36" s="468"/>
      <c r="C36" s="468"/>
      <c r="D36" s="468"/>
      <c r="E36" s="468"/>
      <c r="F36" s="469"/>
      <c r="G36" s="489" t="s">
        <v>48</v>
      </c>
      <c r="H36" s="489"/>
      <c r="I36" s="489"/>
      <c r="J36" s="461" t="str">
        <f>IFERROR(IF(データシート!D46="有り","〇",""),"")</f>
        <v/>
      </c>
      <c r="K36" s="462"/>
      <c r="L36" s="465" t="s">
        <v>49</v>
      </c>
      <c r="M36" s="465"/>
      <c r="N36" s="465"/>
      <c r="O36" s="465"/>
      <c r="P36" s="465"/>
      <c r="Q36" s="461" t="str">
        <f>IFERROR(IF(データシート!D46="無し","〇",""),"")</f>
        <v/>
      </c>
      <c r="R36" s="462"/>
      <c r="S36" s="465" t="s">
        <v>50</v>
      </c>
      <c r="T36" s="465"/>
      <c r="U36" s="465"/>
      <c r="V36" s="465"/>
      <c r="W36" s="465"/>
      <c r="X36" s="12"/>
      <c r="Y36" s="12"/>
      <c r="Z36" s="12"/>
      <c r="AA36" s="12"/>
      <c r="AB36" s="12"/>
      <c r="AC36" s="12"/>
      <c r="AD36" s="13"/>
    </row>
    <row r="37" spans="1:30" ht="12.95" customHeight="1" thickBot="1">
      <c r="A37" s="470"/>
      <c r="B37" s="471"/>
      <c r="C37" s="471"/>
      <c r="D37" s="471"/>
      <c r="E37" s="471"/>
      <c r="F37" s="472"/>
      <c r="G37" s="490"/>
      <c r="H37" s="490"/>
      <c r="I37" s="490"/>
      <c r="J37" s="463"/>
      <c r="K37" s="464"/>
      <c r="L37" s="466"/>
      <c r="M37" s="466"/>
      <c r="N37" s="466"/>
      <c r="O37" s="466"/>
      <c r="P37" s="466"/>
      <c r="Q37" s="463"/>
      <c r="R37" s="464"/>
      <c r="S37" s="466"/>
      <c r="T37" s="466"/>
      <c r="U37" s="466"/>
      <c r="V37" s="466"/>
      <c r="W37" s="466"/>
      <c r="X37" s="14"/>
      <c r="Y37" s="14"/>
      <c r="Z37" s="14"/>
      <c r="AA37" s="14"/>
      <c r="AB37" s="14"/>
      <c r="AC37" s="14"/>
      <c r="AD37" s="15"/>
    </row>
    <row r="38" spans="1:30" ht="12.95" customHeight="1">
      <c r="A38" s="473" t="s">
        <v>51</v>
      </c>
      <c r="B38" s="474"/>
      <c r="C38" s="474"/>
      <c r="D38" s="474"/>
      <c r="E38" s="474"/>
      <c r="F38" s="474"/>
      <c r="G38" s="475"/>
      <c r="H38" s="475"/>
      <c r="I38" s="475"/>
      <c r="J38" s="461" t="str">
        <f>IFERROR(IF(データシート!D47="有り","〇",""),"")</f>
        <v/>
      </c>
      <c r="K38" s="462"/>
      <c r="L38" s="465" t="s">
        <v>49</v>
      </c>
      <c r="M38" s="465"/>
      <c r="N38" s="465"/>
      <c r="O38" s="465"/>
      <c r="P38" s="465"/>
      <c r="Q38" s="461" t="str">
        <f>IFERROR(IF(データシート!D47="無し","〇",""),"")</f>
        <v/>
      </c>
      <c r="R38" s="462"/>
      <c r="S38" s="465" t="s">
        <v>50</v>
      </c>
      <c r="T38" s="465"/>
      <c r="U38" s="465"/>
      <c r="V38" s="465"/>
      <c r="W38" s="465"/>
      <c r="X38" s="7"/>
      <c r="Y38" s="7"/>
      <c r="Z38" s="7"/>
      <c r="AA38" s="7"/>
      <c r="AB38" s="7"/>
      <c r="AC38" s="7"/>
      <c r="AD38" s="8"/>
    </row>
    <row r="39" spans="1:30" ht="12.75" customHeight="1">
      <c r="A39" s="473"/>
      <c r="B39" s="474"/>
      <c r="C39" s="474"/>
      <c r="D39" s="474"/>
      <c r="E39" s="474"/>
      <c r="F39" s="474"/>
      <c r="G39" s="474"/>
      <c r="H39" s="474"/>
      <c r="I39" s="474"/>
      <c r="J39" s="382"/>
      <c r="K39" s="383"/>
      <c r="L39" s="378"/>
      <c r="M39" s="378"/>
      <c r="N39" s="378"/>
      <c r="O39" s="378"/>
      <c r="P39" s="378"/>
      <c r="Q39" s="382"/>
      <c r="R39" s="383"/>
      <c r="S39" s="378"/>
      <c r="T39" s="378"/>
      <c r="U39" s="378"/>
      <c r="V39" s="378"/>
      <c r="W39" s="378"/>
      <c r="X39" s="5"/>
      <c r="Y39" s="5"/>
      <c r="Z39" s="5"/>
      <c r="AA39" s="5"/>
      <c r="AB39" s="5"/>
      <c r="AC39" s="5"/>
      <c r="AD39" s="9"/>
    </row>
    <row r="40" spans="1:30" ht="12.95" customHeight="1">
      <c r="A40" s="473"/>
      <c r="B40" s="474"/>
      <c r="C40" s="474"/>
      <c r="D40" s="474"/>
      <c r="E40" s="474"/>
      <c r="F40" s="474"/>
      <c r="G40" s="474"/>
      <c r="H40" s="474"/>
      <c r="I40" s="474"/>
      <c r="J40" s="382"/>
      <c r="K40" s="383"/>
      <c r="L40" s="378"/>
      <c r="M40" s="378"/>
      <c r="N40" s="378"/>
      <c r="O40" s="378"/>
      <c r="P40" s="378"/>
      <c r="Q40" s="382"/>
      <c r="R40" s="383"/>
      <c r="S40" s="378"/>
      <c r="T40" s="378"/>
      <c r="U40" s="378"/>
      <c r="V40" s="378"/>
      <c r="W40" s="378"/>
      <c r="X40" s="5"/>
      <c r="Y40" s="5"/>
      <c r="Z40" s="5"/>
      <c r="AA40" s="5"/>
      <c r="AB40" s="5"/>
      <c r="AC40" s="5"/>
      <c r="AD40" s="9"/>
    </row>
    <row r="41" spans="1:30" ht="12.95" customHeight="1" thickBot="1">
      <c r="A41" s="476"/>
      <c r="B41" s="477"/>
      <c r="C41" s="477"/>
      <c r="D41" s="477"/>
      <c r="E41" s="477"/>
      <c r="F41" s="477"/>
      <c r="G41" s="477"/>
      <c r="H41" s="477"/>
      <c r="I41" s="477"/>
      <c r="J41" s="463"/>
      <c r="K41" s="464"/>
      <c r="L41" s="466"/>
      <c r="M41" s="466"/>
      <c r="N41" s="466"/>
      <c r="O41" s="466"/>
      <c r="P41" s="466"/>
      <c r="Q41" s="463"/>
      <c r="R41" s="464"/>
      <c r="S41" s="466"/>
      <c r="T41" s="466"/>
      <c r="U41" s="466"/>
      <c r="V41" s="466"/>
      <c r="W41" s="466"/>
      <c r="X41" s="10"/>
      <c r="Y41" s="10"/>
      <c r="Z41" s="10"/>
      <c r="AA41" s="10"/>
      <c r="AB41" s="10"/>
      <c r="AC41" s="10"/>
      <c r="AD41" s="11"/>
    </row>
    <row r="42" spans="1:30" s="4" customFormat="1" ht="12.95" customHeight="1">
      <c r="A42" s="4" t="s">
        <v>55</v>
      </c>
      <c r="C42" s="4" t="s">
        <v>427</v>
      </c>
    </row>
    <row r="43" spans="1:30" s="4" customFormat="1" ht="12.95" customHeight="1">
      <c r="A43" s="4" t="s">
        <v>57</v>
      </c>
      <c r="C43" s="4" t="s">
        <v>56</v>
      </c>
    </row>
    <row r="44" spans="1:30" s="4" customFormat="1" ht="12.95" customHeight="1">
      <c r="A44" s="4" t="s">
        <v>58</v>
      </c>
      <c r="C44" s="4" t="s">
        <v>74</v>
      </c>
    </row>
    <row r="45" spans="1:30" s="4" customFormat="1" ht="12.95" customHeight="1">
      <c r="A45" s="4" t="s">
        <v>60</v>
      </c>
      <c r="C45" s="4" t="s">
        <v>59</v>
      </c>
      <c r="M45" s="4" t="s">
        <v>52</v>
      </c>
    </row>
    <row r="46" spans="1:30" s="4" customFormat="1" ht="12.95" customHeight="1">
      <c r="M46" s="4" t="s">
        <v>53</v>
      </c>
    </row>
    <row r="47" spans="1:30" s="4" customFormat="1" ht="12.95" customHeight="1">
      <c r="M47" s="4" t="s">
        <v>54</v>
      </c>
    </row>
    <row r="48" spans="1:30" s="4" customFormat="1" ht="12.95" customHeight="1">
      <c r="A48" s="4" t="s">
        <v>62</v>
      </c>
      <c r="C48" s="4" t="s">
        <v>61</v>
      </c>
    </row>
    <row r="49" spans="1:3" s="4" customFormat="1" ht="9.9499999999999993" customHeight="1">
      <c r="A49" s="4" t="s">
        <v>64</v>
      </c>
      <c r="C49" s="4" t="s">
        <v>63</v>
      </c>
    </row>
    <row r="50" spans="1:3" s="4" customFormat="1" ht="9.9499999999999993" customHeight="1">
      <c r="C50" s="4" t="s">
        <v>482</v>
      </c>
    </row>
    <row r="51" spans="1:3" s="4" customFormat="1" ht="9.9499999999999993" customHeight="1">
      <c r="A51" s="4" t="s">
        <v>66</v>
      </c>
      <c r="C51" s="4" t="s">
        <v>65</v>
      </c>
    </row>
    <row r="52" spans="1:3" s="4" customFormat="1" ht="9.9499999999999993" customHeight="1">
      <c r="A52" s="4" t="s">
        <v>68</v>
      </c>
      <c r="C52" s="4" t="s">
        <v>67</v>
      </c>
    </row>
    <row r="53" spans="1:3" s="4" customFormat="1" ht="9.9499999999999993" customHeight="1">
      <c r="A53" s="4" t="s">
        <v>70</v>
      </c>
      <c r="C53" s="4" t="s">
        <v>69</v>
      </c>
    </row>
    <row r="54" spans="1:3" s="4" customFormat="1" ht="9.9499999999999993" customHeight="1">
      <c r="A54" s="4" t="s">
        <v>71</v>
      </c>
      <c r="C54" s="4" t="s">
        <v>160</v>
      </c>
    </row>
    <row r="55" spans="1:3" s="4" customFormat="1" ht="9.9499999999999993" customHeight="1">
      <c r="A55" s="4" t="s">
        <v>73</v>
      </c>
      <c r="C55" s="4" t="s">
        <v>72</v>
      </c>
    </row>
    <row r="56" spans="1:3" s="4" customFormat="1" ht="9.9499999999999993" customHeight="1">
      <c r="A56" s="4" t="s">
        <v>426</v>
      </c>
      <c r="C56" s="4" t="s">
        <v>175</v>
      </c>
    </row>
    <row r="57" spans="1:3" ht="9.9499999999999993" customHeight="1">
      <c r="C57" s="4"/>
    </row>
    <row r="58" spans="1:3" ht="9.9499999999999993" customHeight="1"/>
    <row r="59" spans="1:3" ht="9.9499999999999993" customHeight="1"/>
    <row r="60" spans="1:3" ht="9.9499999999999993" customHeight="1"/>
    <row r="61" spans="1:3" ht="9.9499999999999993" customHeight="1"/>
    <row r="62" spans="1:3" ht="9.9499999999999993" customHeight="1"/>
    <row r="63" spans="1:3" ht="9.9499999999999993" customHeight="1"/>
    <row r="64" spans="1:3" ht="9.9499999999999993" customHeight="1"/>
  </sheetData>
  <sheetProtection algorithmName="SHA-512" hashValue="BgzWAE9I1gGFByy/pwaf4D7ju8vXnbUgBavnV7M9YbKY/yc076Vo3qtO+ok0w9JYP0RiJwLQFqCFA9+we7iZtA==" saltValue="O6X5TcoVPZc4rgoVEqufiw==" spinCount="100000" sheet="1" objects="1" scenarios="1"/>
  <mergeCells count="75">
    <mergeCell ref="A10:F25"/>
    <mergeCell ref="A7:F9"/>
    <mergeCell ref="G14:I17"/>
    <mergeCell ref="L14:P15"/>
    <mergeCell ref="Q14:R15"/>
    <mergeCell ref="G7:I9"/>
    <mergeCell ref="G20:I21"/>
    <mergeCell ref="J20:AD21"/>
    <mergeCell ref="G22:I23"/>
    <mergeCell ref="J22:AD23"/>
    <mergeCell ref="G24:I25"/>
    <mergeCell ref="N24:N25"/>
    <mergeCell ref="J24:M25"/>
    <mergeCell ref="O24:T25"/>
    <mergeCell ref="U24:Z25"/>
    <mergeCell ref="AA24:AD25"/>
    <mergeCell ref="A1:I2"/>
    <mergeCell ref="J7:AD9"/>
    <mergeCell ref="G10:I13"/>
    <mergeCell ref="J10:K11"/>
    <mergeCell ref="L10:P11"/>
    <mergeCell ref="Q10:R11"/>
    <mergeCell ref="S10:W11"/>
    <mergeCell ref="X10:Y11"/>
    <mergeCell ref="Z10:AD11"/>
    <mergeCell ref="J12:K13"/>
    <mergeCell ref="L12:P13"/>
    <mergeCell ref="Q12:R13"/>
    <mergeCell ref="S12:W13"/>
    <mergeCell ref="Z12:AD13"/>
    <mergeCell ref="J5:K6"/>
    <mergeCell ref="L5:P6"/>
    <mergeCell ref="M32:AD33"/>
    <mergeCell ref="G26:I27"/>
    <mergeCell ref="J26:AD27"/>
    <mergeCell ref="G28:I29"/>
    <mergeCell ref="J28:L29"/>
    <mergeCell ref="M28:AD29"/>
    <mergeCell ref="G30:I31"/>
    <mergeCell ref="J30:L31"/>
    <mergeCell ref="M30:AD31"/>
    <mergeCell ref="Q38:R41"/>
    <mergeCell ref="S38:W41"/>
    <mergeCell ref="A26:F37"/>
    <mergeCell ref="A38:I41"/>
    <mergeCell ref="J38:K41"/>
    <mergeCell ref="L38:P41"/>
    <mergeCell ref="G34:I35"/>
    <mergeCell ref="J34:L35"/>
    <mergeCell ref="M34:AD35"/>
    <mergeCell ref="G36:I37"/>
    <mergeCell ref="J36:K37"/>
    <mergeCell ref="L36:P37"/>
    <mergeCell ref="Q36:R37"/>
    <mergeCell ref="S36:W37"/>
    <mergeCell ref="G32:I33"/>
    <mergeCell ref="J32:L33"/>
    <mergeCell ref="G18:I19"/>
    <mergeCell ref="J18:K19"/>
    <mergeCell ref="L18:T19"/>
    <mergeCell ref="U18:U19"/>
    <mergeCell ref="V18:AD19"/>
    <mergeCell ref="Z14:AD15"/>
    <mergeCell ref="J16:K17"/>
    <mergeCell ref="L16:P17"/>
    <mergeCell ref="Q16:R17"/>
    <mergeCell ref="S16:W17"/>
    <mergeCell ref="X16:Y17"/>
    <mergeCell ref="Z16:AD17"/>
    <mergeCell ref="J14:K15"/>
    <mergeCell ref="Q5:R6"/>
    <mergeCell ref="S5:W6"/>
    <mergeCell ref="X12:Y13"/>
    <mergeCell ref="S14:W15"/>
    <mergeCell ref="X14:Y15"/>
  </mergeCells>
  <phoneticPr fontId="1"/>
  <conditionalFormatting sqref="J24:M25">
    <cfRule type="expression" dxfId="39" priority="2">
      <formula>$J$24=0</formula>
    </cfRule>
  </conditionalFormatting>
  <conditionalFormatting sqref="AA24:AD25">
    <cfRule type="expression" dxfId="38" priority="1">
      <formula>$AA$24=0</formula>
    </cfRule>
  </conditionalFormatting>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A397-C8C7-4BB0-972A-125F977F0990}">
  <sheetPr>
    <tabColor rgb="FF92D050"/>
  </sheetPr>
  <dimension ref="A1:AJ71"/>
  <sheetViews>
    <sheetView showGridLines="0" showZeros="0" view="pageBreakPreview" zoomScaleNormal="100" zoomScaleSheetLayoutView="100" workbookViewId="0">
      <selection activeCell="B8" sqref="B8"/>
    </sheetView>
  </sheetViews>
  <sheetFormatPr defaultRowHeight="13.5"/>
  <cols>
    <col min="1" max="43" width="2.625" style="167" customWidth="1"/>
    <col min="44" max="16384" width="9" style="167"/>
  </cols>
  <sheetData>
    <row r="1" spans="1:36" ht="12.95" customHeight="1">
      <c r="A1" s="579" t="s">
        <v>324</v>
      </c>
      <c r="B1" s="579"/>
      <c r="C1" s="579"/>
      <c r="D1" s="579"/>
      <c r="E1" s="579"/>
      <c r="F1" s="579"/>
      <c r="G1" s="579"/>
      <c r="H1" s="579"/>
      <c r="I1" s="579"/>
      <c r="W1" s="168"/>
      <c r="X1" s="168"/>
      <c r="Y1" s="168"/>
      <c r="Z1" s="168"/>
      <c r="AA1" s="168"/>
      <c r="AB1" s="168"/>
      <c r="AC1" s="168"/>
      <c r="AD1" s="168"/>
    </row>
    <row r="2" spans="1:36" ht="12.95" customHeight="1">
      <c r="A2" s="579"/>
      <c r="B2" s="579"/>
      <c r="C2" s="579"/>
      <c r="D2" s="579"/>
      <c r="E2" s="579"/>
      <c r="F2" s="579"/>
      <c r="G2" s="579"/>
      <c r="H2" s="579"/>
      <c r="I2" s="579"/>
      <c r="O2" s="554"/>
      <c r="P2" s="554"/>
      <c r="T2" s="169"/>
      <c r="U2" s="169"/>
      <c r="V2" s="169"/>
      <c r="W2" s="169"/>
      <c r="X2" s="169"/>
      <c r="Y2" s="169"/>
      <c r="Z2" s="169"/>
      <c r="AA2" s="169"/>
      <c r="AB2" s="169"/>
      <c r="AC2" s="169"/>
      <c r="AD2" s="169"/>
    </row>
    <row r="3" spans="1:36" ht="12.95" customHeight="1"/>
    <row r="4" spans="1:36" ht="12.95" customHeight="1"/>
    <row r="5" spans="1:36" ht="12.95" customHeight="1"/>
    <row r="6" spans="1:36" ht="12.95" customHeight="1"/>
    <row r="7" spans="1:36" ht="20.100000000000001" customHeight="1">
      <c r="A7" s="167" t="s">
        <v>20</v>
      </c>
    </row>
    <row r="8" spans="1:36" ht="20.100000000000001" customHeight="1">
      <c r="A8" s="167" t="s">
        <v>556</v>
      </c>
    </row>
    <row r="9" spans="1:36" ht="12.95" customHeight="1">
      <c r="W9" s="170"/>
      <c r="X9" s="171"/>
      <c r="Y9" s="172"/>
      <c r="Z9" s="170"/>
      <c r="AA9" s="171"/>
      <c r="AB9" s="171"/>
    </row>
    <row r="10" spans="1:36" ht="16.5" customHeight="1">
      <c r="O10" s="167" t="s">
        <v>410</v>
      </c>
      <c r="T10" s="579" t="str">
        <f>"住　所   〒"&amp;データシート!D19&amp;"-"&amp;データシート!G19&amp;"  "&amp;データシート!D20</f>
        <v xml:space="preserve">住　所   〒-  </v>
      </c>
      <c r="U10" s="579"/>
      <c r="V10" s="579"/>
      <c r="W10" s="579"/>
      <c r="X10" s="579"/>
      <c r="Y10" s="579"/>
      <c r="Z10" s="579"/>
      <c r="AA10" s="579"/>
      <c r="AB10" s="579"/>
      <c r="AC10" s="579"/>
      <c r="AD10" s="579"/>
      <c r="AE10" s="579"/>
      <c r="AF10" s="579"/>
      <c r="AG10" s="579"/>
      <c r="AH10" s="579"/>
      <c r="AI10" s="579"/>
      <c r="AJ10" s="579"/>
    </row>
    <row r="11" spans="1:36" ht="20.100000000000001" customHeight="1">
      <c r="T11" s="167" t="s">
        <v>22</v>
      </c>
      <c r="Y11" s="578">
        <f>データシート!D21</f>
        <v>0</v>
      </c>
      <c r="Z11" s="578"/>
      <c r="AA11" s="578"/>
      <c r="AB11" s="578"/>
      <c r="AC11" s="578"/>
      <c r="AD11" s="578"/>
      <c r="AE11" s="578"/>
      <c r="AF11" s="578"/>
      <c r="AG11" s="578"/>
      <c r="AH11" s="578"/>
      <c r="AI11" s="578"/>
      <c r="AJ11" s="578"/>
    </row>
    <row r="12" spans="1:36" ht="20.100000000000001" customHeight="1">
      <c r="T12" s="167" t="s">
        <v>23</v>
      </c>
      <c r="Z12" s="578" t="str">
        <f>データシート!D22&amp;"　 "&amp;データシート!D23</f>
        <v xml:space="preserve">　 </v>
      </c>
      <c r="AA12" s="578"/>
      <c r="AB12" s="578"/>
      <c r="AC12" s="578"/>
      <c r="AD12" s="578"/>
      <c r="AE12" s="578"/>
      <c r="AF12" s="578"/>
      <c r="AG12" s="578"/>
      <c r="AH12" s="578"/>
      <c r="AJ12" s="173" t="s">
        <v>30</v>
      </c>
    </row>
    <row r="13" spans="1:36" ht="20.100000000000001" customHeight="1">
      <c r="S13" s="167" t="s">
        <v>325</v>
      </c>
      <c r="AB13" s="578">
        <f>IFERROR(データシート!D40,"")</f>
        <v>0</v>
      </c>
      <c r="AC13" s="578"/>
      <c r="AD13" s="578"/>
      <c r="AE13" s="578"/>
      <c r="AF13" s="578"/>
      <c r="AG13" s="578"/>
      <c r="AH13" s="578"/>
      <c r="AI13" s="578"/>
      <c r="AJ13" s="167" t="s">
        <v>25</v>
      </c>
    </row>
    <row r="14" spans="1:36" ht="20.100000000000001" customHeight="1">
      <c r="T14" s="59" t="s">
        <v>326</v>
      </c>
      <c r="V14" s="59"/>
    </row>
    <row r="15" spans="1:36" ht="12.95" customHeight="1"/>
    <row r="16" spans="1:36" ht="20.100000000000001" customHeight="1">
      <c r="A16" s="554" t="s">
        <v>409</v>
      </c>
      <c r="B16" s="554"/>
      <c r="C16" s="554"/>
      <c r="D16" s="554"/>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54"/>
    </row>
    <row r="17" spans="1:36" ht="20.100000000000001" customHeight="1">
      <c r="A17" s="554" t="s">
        <v>327</v>
      </c>
      <c r="B17" s="554"/>
      <c r="C17" s="554"/>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row>
    <row r="18" spans="1:36" ht="15"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row>
    <row r="19" spans="1:36" ht="12.95" customHeight="1"/>
    <row r="20" spans="1:36" ht="20.100000000000001" customHeight="1">
      <c r="B20" s="541" t="s">
        <v>411</v>
      </c>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row>
    <row r="21" spans="1:36" ht="20.100000000000001" customHeight="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row>
    <row r="22" spans="1:36" ht="20.100000000000001" customHeight="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row>
    <row r="23" spans="1:36" ht="15" customHeight="1"/>
    <row r="24" spans="1:36" ht="20.100000000000001" customHeight="1">
      <c r="A24" s="554" t="s">
        <v>26</v>
      </c>
      <c r="B24" s="554"/>
      <c r="C24" s="554"/>
      <c r="D24" s="554"/>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row>
    <row r="25" spans="1:36" ht="12.95" customHeight="1"/>
    <row r="26" spans="1:36" ht="15" customHeight="1">
      <c r="A26" s="175"/>
      <c r="B26" s="555" t="s">
        <v>328</v>
      </c>
      <c r="C26" s="556"/>
      <c r="D26" s="556"/>
      <c r="E26" s="556"/>
      <c r="F26" s="556"/>
      <c r="G26" s="556"/>
      <c r="H26" s="556"/>
      <c r="I26" s="557"/>
      <c r="J26" s="564" t="s">
        <v>329</v>
      </c>
      <c r="K26" s="565"/>
      <c r="L26" s="565"/>
      <c r="M26" s="565"/>
      <c r="N26" s="565"/>
      <c r="O26" s="565"/>
      <c r="P26" s="565"/>
      <c r="Q26" s="565"/>
      <c r="R26" s="565"/>
      <c r="S26" s="565"/>
      <c r="T26" s="568" t="e">
        <f>データシート!D93</f>
        <v>#N/A</v>
      </c>
      <c r="U26" s="568"/>
      <c r="V26" s="568"/>
      <c r="W26" s="568"/>
      <c r="X26" s="568"/>
      <c r="Y26" s="568"/>
      <c r="Z26" s="568"/>
      <c r="AA26" s="568"/>
      <c r="AB26" s="568"/>
      <c r="AC26" s="543" t="s">
        <v>89</v>
      </c>
      <c r="AD26" s="543"/>
      <c r="AE26" s="543"/>
      <c r="AF26" s="543"/>
      <c r="AG26" s="543"/>
      <c r="AH26" s="543"/>
      <c r="AI26" s="570"/>
    </row>
    <row r="27" spans="1:36" ht="15" customHeight="1">
      <c r="A27" s="176"/>
      <c r="B27" s="558"/>
      <c r="C27" s="559"/>
      <c r="D27" s="559"/>
      <c r="E27" s="559"/>
      <c r="F27" s="559"/>
      <c r="G27" s="559"/>
      <c r="H27" s="559"/>
      <c r="I27" s="560"/>
      <c r="J27" s="566"/>
      <c r="K27" s="567"/>
      <c r="L27" s="567"/>
      <c r="M27" s="567"/>
      <c r="N27" s="567"/>
      <c r="O27" s="567"/>
      <c r="P27" s="567"/>
      <c r="Q27" s="567"/>
      <c r="R27" s="567"/>
      <c r="S27" s="567"/>
      <c r="T27" s="569"/>
      <c r="U27" s="569"/>
      <c r="V27" s="569"/>
      <c r="W27" s="569"/>
      <c r="X27" s="569"/>
      <c r="Y27" s="569"/>
      <c r="Z27" s="569"/>
      <c r="AA27" s="569"/>
      <c r="AB27" s="569"/>
      <c r="AC27" s="545"/>
      <c r="AD27" s="545"/>
      <c r="AE27" s="545"/>
      <c r="AF27" s="545"/>
      <c r="AG27" s="545"/>
      <c r="AH27" s="545"/>
      <c r="AI27" s="571"/>
    </row>
    <row r="28" spans="1:36" ht="15" customHeight="1">
      <c r="A28" s="176"/>
      <c r="B28" s="558"/>
      <c r="C28" s="559"/>
      <c r="D28" s="559"/>
      <c r="E28" s="559"/>
      <c r="F28" s="559"/>
      <c r="G28" s="559"/>
      <c r="H28" s="559"/>
      <c r="I28" s="560"/>
      <c r="J28" s="564" t="s">
        <v>330</v>
      </c>
      <c r="K28" s="565"/>
      <c r="L28" s="565"/>
      <c r="M28" s="565"/>
      <c r="N28" s="565"/>
      <c r="O28" s="565"/>
      <c r="P28" s="565"/>
      <c r="Q28" s="565"/>
      <c r="R28" s="565"/>
      <c r="S28" s="565"/>
      <c r="T28" s="572"/>
      <c r="U28" s="572"/>
      <c r="V28" s="572"/>
      <c r="W28" s="572"/>
      <c r="X28" s="572"/>
      <c r="Y28" s="572"/>
      <c r="Z28" s="572"/>
      <c r="AA28" s="572"/>
      <c r="AB28" s="572"/>
      <c r="AC28" s="543" t="s">
        <v>89</v>
      </c>
      <c r="AD28" s="543"/>
      <c r="AE28" s="543"/>
      <c r="AF28" s="543"/>
      <c r="AG28" s="543"/>
      <c r="AH28" s="543"/>
      <c r="AI28" s="570"/>
    </row>
    <row r="29" spans="1:36" ht="15" customHeight="1">
      <c r="A29" s="176"/>
      <c r="B29" s="558"/>
      <c r="C29" s="559"/>
      <c r="D29" s="559"/>
      <c r="E29" s="559"/>
      <c r="F29" s="559"/>
      <c r="G29" s="559"/>
      <c r="H29" s="559"/>
      <c r="I29" s="560"/>
      <c r="J29" s="566"/>
      <c r="K29" s="567"/>
      <c r="L29" s="567"/>
      <c r="M29" s="567"/>
      <c r="N29" s="567"/>
      <c r="O29" s="567"/>
      <c r="P29" s="567"/>
      <c r="Q29" s="567"/>
      <c r="R29" s="567"/>
      <c r="S29" s="567"/>
      <c r="T29" s="573"/>
      <c r="U29" s="573"/>
      <c r="V29" s="573"/>
      <c r="W29" s="573"/>
      <c r="X29" s="573"/>
      <c r="Y29" s="573"/>
      <c r="Z29" s="573"/>
      <c r="AA29" s="573"/>
      <c r="AB29" s="573"/>
      <c r="AC29" s="545"/>
      <c r="AD29" s="545"/>
      <c r="AE29" s="545"/>
      <c r="AF29" s="545"/>
      <c r="AG29" s="545"/>
      <c r="AH29" s="545"/>
      <c r="AI29" s="571"/>
    </row>
    <row r="30" spans="1:36" ht="15" customHeight="1">
      <c r="A30" s="176"/>
      <c r="B30" s="558"/>
      <c r="C30" s="559"/>
      <c r="D30" s="559"/>
      <c r="E30" s="559"/>
      <c r="F30" s="559"/>
      <c r="G30" s="559"/>
      <c r="H30" s="559"/>
      <c r="I30" s="560"/>
      <c r="J30" s="574" t="s">
        <v>331</v>
      </c>
      <c r="K30" s="575"/>
      <c r="L30" s="575"/>
      <c r="M30" s="575"/>
      <c r="N30" s="575"/>
      <c r="O30" s="575"/>
      <c r="P30" s="575"/>
      <c r="Q30" s="575"/>
      <c r="R30" s="575"/>
      <c r="S30" s="575"/>
      <c r="T30" s="568" t="e">
        <f>SUM('様式第１３(第１３関係)'!T26:AB29)</f>
        <v>#N/A</v>
      </c>
      <c r="U30" s="568"/>
      <c r="V30" s="568"/>
      <c r="W30" s="568"/>
      <c r="X30" s="568"/>
      <c r="Y30" s="568"/>
      <c r="Z30" s="568"/>
      <c r="AA30" s="568"/>
      <c r="AB30" s="568"/>
      <c r="AC30" s="543" t="s">
        <v>89</v>
      </c>
      <c r="AD30" s="543"/>
      <c r="AE30" s="543"/>
      <c r="AF30" s="543"/>
      <c r="AG30" s="543"/>
      <c r="AH30" s="543"/>
      <c r="AI30" s="570"/>
    </row>
    <row r="31" spans="1:36" ht="15" customHeight="1">
      <c r="A31" s="176"/>
      <c r="B31" s="561"/>
      <c r="C31" s="562"/>
      <c r="D31" s="562"/>
      <c r="E31" s="562"/>
      <c r="F31" s="562"/>
      <c r="G31" s="562"/>
      <c r="H31" s="562"/>
      <c r="I31" s="563"/>
      <c r="J31" s="576"/>
      <c r="K31" s="577"/>
      <c r="L31" s="577"/>
      <c r="M31" s="577"/>
      <c r="N31" s="577"/>
      <c r="O31" s="577"/>
      <c r="P31" s="577"/>
      <c r="Q31" s="577"/>
      <c r="R31" s="577"/>
      <c r="S31" s="577"/>
      <c r="T31" s="569"/>
      <c r="U31" s="569"/>
      <c r="V31" s="569"/>
      <c r="W31" s="569"/>
      <c r="X31" s="569"/>
      <c r="Y31" s="569"/>
      <c r="Z31" s="569"/>
      <c r="AA31" s="569"/>
      <c r="AB31" s="569"/>
      <c r="AC31" s="545"/>
      <c r="AD31" s="545"/>
      <c r="AE31" s="545"/>
      <c r="AF31" s="545"/>
      <c r="AG31" s="545"/>
      <c r="AH31" s="545"/>
      <c r="AI31" s="571"/>
    </row>
    <row r="32" spans="1:36" ht="15" customHeight="1">
      <c r="A32" s="175"/>
      <c r="B32" s="542" t="s">
        <v>332</v>
      </c>
      <c r="C32" s="543"/>
      <c r="D32" s="543"/>
      <c r="E32" s="543"/>
      <c r="F32" s="543"/>
      <c r="G32" s="543"/>
      <c r="H32" s="543"/>
      <c r="I32" s="543"/>
      <c r="J32" s="551">
        <f>データシート!D96</f>
        <v>0</v>
      </c>
      <c r="K32" s="551"/>
      <c r="L32" s="551"/>
      <c r="M32" s="551"/>
      <c r="N32" s="551"/>
      <c r="O32" s="551"/>
      <c r="P32" s="551"/>
      <c r="Q32" s="551"/>
      <c r="R32" s="551"/>
      <c r="S32" s="551"/>
      <c r="T32" s="551"/>
      <c r="U32" s="551" t="s">
        <v>333</v>
      </c>
      <c r="V32" s="551"/>
      <c r="W32" s="551"/>
      <c r="X32" s="551"/>
      <c r="Y32" s="551">
        <f>データシート!D98</f>
        <v>0</v>
      </c>
      <c r="Z32" s="551"/>
      <c r="AA32" s="551"/>
      <c r="AB32" s="551"/>
      <c r="AC32" s="551"/>
      <c r="AD32" s="551"/>
      <c r="AE32" s="551"/>
      <c r="AF32" s="551"/>
      <c r="AG32" s="551"/>
      <c r="AH32" s="551"/>
      <c r="AI32" s="551"/>
    </row>
    <row r="33" spans="1:35" ht="15" customHeight="1">
      <c r="A33" s="177"/>
      <c r="B33" s="544"/>
      <c r="C33" s="545"/>
      <c r="D33" s="545"/>
      <c r="E33" s="545"/>
      <c r="F33" s="545"/>
      <c r="G33" s="545"/>
      <c r="H33" s="545"/>
      <c r="I33" s="545"/>
      <c r="J33" s="551"/>
      <c r="K33" s="551"/>
      <c r="L33" s="551"/>
      <c r="M33" s="551"/>
      <c r="N33" s="551"/>
      <c r="O33" s="551"/>
      <c r="P33" s="551"/>
      <c r="Q33" s="551"/>
      <c r="R33" s="551"/>
      <c r="S33" s="551"/>
      <c r="T33" s="551"/>
      <c r="U33" s="551"/>
      <c r="V33" s="551"/>
      <c r="W33" s="551"/>
      <c r="X33" s="551"/>
      <c r="Y33" s="551"/>
      <c r="Z33" s="551"/>
      <c r="AA33" s="551"/>
      <c r="AB33" s="551"/>
      <c r="AC33" s="551"/>
      <c r="AD33" s="551"/>
      <c r="AE33" s="551"/>
      <c r="AF33" s="551"/>
      <c r="AG33" s="551"/>
      <c r="AH33" s="551"/>
      <c r="AI33" s="551"/>
    </row>
    <row r="34" spans="1:35" ht="15" customHeight="1">
      <c r="A34" s="175"/>
      <c r="B34" s="542" t="s">
        <v>334</v>
      </c>
      <c r="C34" s="543"/>
      <c r="D34" s="543"/>
      <c r="E34" s="543"/>
      <c r="F34" s="543"/>
      <c r="G34" s="543"/>
      <c r="H34" s="543"/>
      <c r="I34" s="543"/>
      <c r="J34" s="552">
        <f>データシート!D97</f>
        <v>0</v>
      </c>
      <c r="K34" s="551"/>
      <c r="L34" s="551"/>
      <c r="M34" s="551"/>
      <c r="N34" s="551"/>
      <c r="O34" s="551"/>
      <c r="P34" s="551"/>
      <c r="Q34" s="551"/>
      <c r="R34" s="551"/>
      <c r="S34" s="551"/>
      <c r="T34" s="551"/>
      <c r="U34" s="551" t="s">
        <v>335</v>
      </c>
      <c r="V34" s="551"/>
      <c r="W34" s="551"/>
      <c r="X34" s="551"/>
      <c r="Y34" s="552">
        <f>データシート!D99</f>
        <v>0</v>
      </c>
      <c r="Z34" s="551"/>
      <c r="AA34" s="551"/>
      <c r="AB34" s="551"/>
      <c r="AC34" s="551"/>
      <c r="AD34" s="551"/>
      <c r="AE34" s="551"/>
      <c r="AF34" s="551"/>
      <c r="AG34" s="551"/>
      <c r="AH34" s="551"/>
      <c r="AI34" s="551"/>
    </row>
    <row r="35" spans="1:35" ht="15" customHeight="1">
      <c r="A35" s="177"/>
      <c r="B35" s="544"/>
      <c r="C35" s="545"/>
      <c r="D35" s="545"/>
      <c r="E35" s="545"/>
      <c r="F35" s="545"/>
      <c r="G35" s="545"/>
      <c r="H35" s="545"/>
      <c r="I35" s="545"/>
      <c r="J35" s="551"/>
      <c r="K35" s="551"/>
      <c r="L35" s="551"/>
      <c r="M35" s="551"/>
      <c r="N35" s="551"/>
      <c r="O35" s="551"/>
      <c r="P35" s="551"/>
      <c r="Q35" s="551"/>
      <c r="R35" s="551"/>
      <c r="S35" s="551"/>
      <c r="T35" s="551"/>
      <c r="U35" s="551"/>
      <c r="V35" s="551"/>
      <c r="W35" s="551"/>
      <c r="X35" s="551"/>
      <c r="Y35" s="551"/>
      <c r="Z35" s="551"/>
      <c r="AA35" s="551"/>
      <c r="AB35" s="551"/>
      <c r="AC35" s="551"/>
      <c r="AD35" s="551"/>
      <c r="AE35" s="551"/>
      <c r="AF35" s="551"/>
      <c r="AG35" s="551"/>
      <c r="AH35" s="551"/>
      <c r="AI35" s="551"/>
    </row>
    <row r="36" spans="1:35" ht="15" customHeight="1">
      <c r="A36" s="175"/>
      <c r="B36" s="542" t="s">
        <v>336</v>
      </c>
      <c r="C36" s="543"/>
      <c r="D36" s="543"/>
      <c r="E36" s="543"/>
      <c r="F36" s="543"/>
      <c r="G36" s="543"/>
      <c r="H36" s="543"/>
      <c r="I36" s="543"/>
      <c r="J36" s="551">
        <f>データシート!D100</f>
        <v>0</v>
      </c>
      <c r="K36" s="551"/>
      <c r="L36" s="551"/>
      <c r="M36" s="551"/>
      <c r="N36" s="551"/>
      <c r="O36" s="551"/>
      <c r="P36" s="551"/>
      <c r="Q36" s="551" t="s">
        <v>337</v>
      </c>
      <c r="R36" s="551"/>
      <c r="S36" s="551"/>
      <c r="T36" s="551"/>
      <c r="U36" s="552">
        <f>データシート!D101</f>
        <v>0</v>
      </c>
      <c r="V36" s="553"/>
      <c r="W36" s="553"/>
      <c r="X36" s="553"/>
      <c r="Y36" s="553"/>
      <c r="Z36" s="553"/>
      <c r="AA36" s="553"/>
      <c r="AB36" s="553"/>
      <c r="AC36" s="553"/>
      <c r="AD36" s="553"/>
      <c r="AE36" s="553"/>
      <c r="AF36" s="553"/>
      <c r="AG36" s="553"/>
      <c r="AH36" s="553"/>
      <c r="AI36" s="553"/>
    </row>
    <row r="37" spans="1:35" ht="15" customHeight="1">
      <c r="A37" s="177"/>
      <c r="B37" s="544"/>
      <c r="C37" s="545"/>
      <c r="D37" s="545"/>
      <c r="E37" s="545"/>
      <c r="F37" s="545"/>
      <c r="G37" s="545"/>
      <c r="H37" s="545"/>
      <c r="I37" s="545"/>
      <c r="J37" s="551"/>
      <c r="K37" s="551"/>
      <c r="L37" s="551"/>
      <c r="M37" s="551"/>
      <c r="N37" s="551"/>
      <c r="O37" s="551"/>
      <c r="P37" s="551"/>
      <c r="Q37" s="551"/>
      <c r="R37" s="551"/>
      <c r="S37" s="551"/>
      <c r="T37" s="551"/>
      <c r="U37" s="553"/>
      <c r="V37" s="553"/>
      <c r="W37" s="553"/>
      <c r="X37" s="553"/>
      <c r="Y37" s="553"/>
      <c r="Z37" s="553"/>
      <c r="AA37" s="553"/>
      <c r="AB37" s="553"/>
      <c r="AC37" s="553"/>
      <c r="AD37" s="553"/>
      <c r="AE37" s="553"/>
      <c r="AF37" s="553"/>
      <c r="AG37" s="553"/>
      <c r="AH37" s="553"/>
      <c r="AI37" s="553"/>
    </row>
    <row r="38" spans="1:35" ht="15" customHeight="1">
      <c r="A38" s="175"/>
      <c r="B38" s="542" t="s">
        <v>338</v>
      </c>
      <c r="C38" s="543"/>
      <c r="D38" s="543"/>
      <c r="E38" s="543"/>
      <c r="F38" s="543"/>
      <c r="G38" s="543"/>
      <c r="H38" s="543"/>
      <c r="I38" s="543"/>
      <c r="J38" s="551" t="str">
        <f>ASC(データシート!D102)</f>
        <v/>
      </c>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row>
    <row r="39" spans="1:35" ht="15" customHeight="1">
      <c r="A39" s="177"/>
      <c r="B39" s="544"/>
      <c r="C39" s="545"/>
      <c r="D39" s="545"/>
      <c r="E39" s="545"/>
      <c r="F39" s="545"/>
      <c r="G39" s="545"/>
      <c r="H39" s="545"/>
      <c r="I39" s="545"/>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row>
    <row r="40" spans="1:35" ht="15" customHeight="1">
      <c r="A40" s="175"/>
      <c r="B40" s="542" t="s">
        <v>339</v>
      </c>
      <c r="C40" s="543"/>
      <c r="D40" s="543"/>
      <c r="E40" s="543"/>
      <c r="F40" s="543"/>
      <c r="G40" s="543"/>
      <c r="H40" s="543"/>
      <c r="I40" s="543"/>
      <c r="J40" s="546">
        <f>データシート!D103</f>
        <v>0</v>
      </c>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row>
    <row r="41" spans="1:35" ht="15" customHeight="1">
      <c r="A41" s="177"/>
      <c r="B41" s="544"/>
      <c r="C41" s="545"/>
      <c r="D41" s="545"/>
      <c r="E41" s="545"/>
      <c r="F41" s="545"/>
      <c r="G41" s="545"/>
      <c r="H41" s="545"/>
      <c r="I41" s="545"/>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row>
    <row r="42" spans="1:35" ht="17.100000000000001" customHeight="1">
      <c r="A42" s="168"/>
      <c r="B42" s="168"/>
      <c r="C42" s="168"/>
      <c r="D42" s="168"/>
      <c r="E42" s="168"/>
      <c r="F42" s="178"/>
      <c r="G42" s="178"/>
      <c r="H42" s="178"/>
      <c r="I42" s="178"/>
      <c r="J42" s="178"/>
      <c r="K42" s="168"/>
      <c r="L42" s="168"/>
      <c r="M42" s="168"/>
      <c r="N42" s="168"/>
      <c r="O42" s="168"/>
      <c r="P42" s="168"/>
      <c r="Q42" s="168"/>
      <c r="R42" s="168"/>
      <c r="S42" s="168"/>
      <c r="T42" s="178"/>
      <c r="U42" s="168"/>
      <c r="V42" s="168"/>
      <c r="W42" s="168"/>
      <c r="X42" s="168"/>
      <c r="Y42" s="168"/>
      <c r="Z42" s="168"/>
      <c r="AA42" s="168"/>
      <c r="AB42" s="168"/>
      <c r="AC42" s="168"/>
      <c r="AD42" s="168"/>
      <c r="AE42" s="178"/>
      <c r="AF42" s="178"/>
    </row>
    <row r="43" spans="1:35" ht="17.100000000000001" customHeight="1">
      <c r="B43" s="168" t="s">
        <v>55</v>
      </c>
      <c r="C43" s="168"/>
      <c r="D43" s="168" t="s">
        <v>340</v>
      </c>
      <c r="E43" s="168"/>
      <c r="F43" s="178"/>
      <c r="G43" s="178"/>
      <c r="H43" s="178"/>
      <c r="I43" s="178"/>
      <c r="J43" s="178"/>
      <c r="K43" s="178"/>
      <c r="L43" s="178"/>
      <c r="M43" s="178"/>
      <c r="N43" s="178"/>
      <c r="O43" s="178"/>
      <c r="P43" s="168"/>
      <c r="Q43" s="168"/>
      <c r="R43" s="168"/>
      <c r="S43" s="168"/>
      <c r="T43" s="168"/>
      <c r="U43" s="168"/>
      <c r="V43" s="168"/>
      <c r="W43" s="168"/>
      <c r="X43" s="168"/>
      <c r="Y43" s="168"/>
      <c r="Z43" s="168"/>
      <c r="AA43" s="168"/>
      <c r="AB43" s="168"/>
      <c r="AC43" s="168"/>
      <c r="AD43" s="168"/>
      <c r="AE43" s="178"/>
      <c r="AF43" s="178"/>
    </row>
    <row r="44" spans="1:35" ht="17.100000000000001" customHeight="1">
      <c r="B44" s="168" t="s">
        <v>57</v>
      </c>
      <c r="C44" s="168"/>
      <c r="D44" s="174" t="s">
        <v>341</v>
      </c>
      <c r="E44" s="168"/>
      <c r="F44" s="178"/>
      <c r="G44" s="178"/>
      <c r="H44" s="178"/>
      <c r="I44" s="168"/>
      <c r="J44" s="168"/>
      <c r="K44" s="178"/>
      <c r="L44" s="168"/>
      <c r="M44" s="168"/>
      <c r="N44" s="168"/>
      <c r="O44" s="168"/>
      <c r="P44" s="168"/>
      <c r="Q44" s="168"/>
      <c r="R44" s="168"/>
      <c r="S44" s="168"/>
      <c r="T44" s="168"/>
      <c r="U44" s="168"/>
      <c r="V44" s="168"/>
      <c r="W44" s="168"/>
      <c r="X44" s="168"/>
      <c r="Y44" s="168"/>
      <c r="Z44" s="168"/>
      <c r="AA44" s="168"/>
      <c r="AB44" s="168"/>
      <c r="AC44" s="168"/>
      <c r="AD44" s="168"/>
      <c r="AE44" s="178"/>
      <c r="AF44" s="178"/>
    </row>
    <row r="45" spans="1:35" ht="17.100000000000001" customHeight="1" thickBot="1">
      <c r="A45" s="168"/>
      <c r="B45" s="179"/>
      <c r="C45" s="179"/>
      <c r="D45" s="179"/>
      <c r="E45" s="179"/>
      <c r="F45" s="180"/>
      <c r="G45" s="180"/>
      <c r="H45" s="180"/>
      <c r="I45" s="179"/>
      <c r="J45" s="179"/>
      <c r="K45" s="179"/>
      <c r="L45" s="179"/>
      <c r="M45" s="179"/>
      <c r="N45" s="179"/>
      <c r="O45" s="179"/>
      <c r="P45" s="179"/>
      <c r="Q45" s="179"/>
      <c r="R45" s="180"/>
      <c r="S45" s="180"/>
      <c r="T45" s="180"/>
      <c r="U45" s="179"/>
      <c r="V45" s="179"/>
      <c r="W45" s="179"/>
      <c r="X45" s="179"/>
      <c r="Y45" s="179"/>
      <c r="Z45" s="179"/>
      <c r="AA45" s="179"/>
      <c r="AB45" s="179"/>
      <c r="AC45" s="179"/>
      <c r="AD45" s="179"/>
      <c r="AE45" s="180"/>
      <c r="AF45" s="180"/>
      <c r="AG45" s="180"/>
      <c r="AH45" s="180"/>
      <c r="AI45" s="180"/>
    </row>
    <row r="46" spans="1:35" ht="17.100000000000001" customHeight="1">
      <c r="A46" s="168"/>
      <c r="B46" s="168"/>
      <c r="C46" s="168"/>
      <c r="D46" s="168"/>
      <c r="E46" s="168"/>
      <c r="F46" s="178"/>
      <c r="G46" s="178"/>
      <c r="H46" s="178"/>
      <c r="I46" s="178"/>
      <c r="J46" s="178"/>
      <c r="K46" s="168"/>
      <c r="L46" s="168"/>
      <c r="M46" s="168"/>
      <c r="N46" s="168"/>
      <c r="O46" s="168"/>
      <c r="P46" s="168"/>
      <c r="Q46" s="168"/>
      <c r="R46" s="168"/>
      <c r="S46" s="168"/>
      <c r="T46" s="178"/>
      <c r="U46" s="168"/>
      <c r="V46" s="168"/>
      <c r="W46" s="168"/>
      <c r="X46" s="168"/>
      <c r="Y46" s="168"/>
      <c r="Z46" s="168"/>
      <c r="AA46" s="168"/>
      <c r="AB46" s="168"/>
      <c r="AC46" s="168"/>
      <c r="AD46" s="168"/>
      <c r="AE46" s="178"/>
      <c r="AF46" s="178"/>
    </row>
    <row r="47" spans="1:35" ht="15" customHeight="1">
      <c r="B47" s="178" t="s">
        <v>342</v>
      </c>
      <c r="C47" s="178"/>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row>
    <row r="48" spans="1:35" ht="20.100000000000001" customHeight="1">
      <c r="A48" s="175"/>
      <c r="B48" s="547" t="s">
        <v>343</v>
      </c>
      <c r="C48" s="547"/>
      <c r="D48" s="547"/>
      <c r="E48" s="547"/>
      <c r="F48" s="547"/>
      <c r="G48" s="547"/>
      <c r="H48" s="547"/>
      <c r="I48" s="547"/>
      <c r="J48" s="549" t="s">
        <v>344</v>
      </c>
      <c r="K48" s="549"/>
      <c r="L48" s="549"/>
      <c r="M48" s="549"/>
      <c r="N48" s="549"/>
      <c r="O48" s="549"/>
      <c r="P48" s="549"/>
      <c r="Q48" s="549"/>
      <c r="R48" s="549"/>
      <c r="S48" s="549"/>
      <c r="T48" s="549"/>
      <c r="U48" s="549" t="s">
        <v>345</v>
      </c>
      <c r="V48" s="549"/>
      <c r="W48" s="549"/>
      <c r="X48" s="549"/>
      <c r="Y48" s="549"/>
      <c r="Z48" s="549"/>
      <c r="AA48" s="549"/>
      <c r="AB48" s="549"/>
      <c r="AC48" s="549"/>
      <c r="AD48" s="549"/>
      <c r="AE48" s="549"/>
      <c r="AF48" s="549"/>
      <c r="AG48" s="549"/>
      <c r="AH48" s="549"/>
      <c r="AI48" s="549"/>
    </row>
    <row r="49" spans="1:35" ht="20.100000000000001" customHeight="1">
      <c r="A49" s="177"/>
      <c r="B49" s="548"/>
      <c r="C49" s="548"/>
      <c r="D49" s="548"/>
      <c r="E49" s="548"/>
      <c r="F49" s="548"/>
      <c r="G49" s="548"/>
      <c r="H49" s="548"/>
      <c r="I49" s="548"/>
      <c r="J49" s="550"/>
      <c r="K49" s="550"/>
      <c r="L49" s="550"/>
      <c r="M49" s="550"/>
      <c r="N49" s="550"/>
      <c r="O49" s="550"/>
      <c r="P49" s="550"/>
      <c r="Q49" s="550"/>
      <c r="R49" s="550"/>
      <c r="S49" s="550"/>
      <c r="T49" s="550"/>
      <c r="U49" s="550"/>
      <c r="V49" s="550"/>
      <c r="W49" s="550"/>
      <c r="X49" s="550"/>
      <c r="Y49" s="550"/>
      <c r="Z49" s="550"/>
      <c r="AA49" s="550"/>
      <c r="AB49" s="550"/>
      <c r="AC49" s="550"/>
      <c r="AD49" s="550"/>
      <c r="AE49" s="550"/>
      <c r="AF49" s="550"/>
      <c r="AG49" s="550"/>
      <c r="AH49" s="550"/>
      <c r="AI49" s="550"/>
    </row>
    <row r="50" spans="1:35" ht="63.75" customHeight="1"/>
    <row r="51" spans="1:35" ht="12.95" customHeight="1"/>
    <row r="52" spans="1:35" ht="12.95" customHeight="1"/>
    <row r="53" spans="1:35" ht="12.95" customHeight="1"/>
    <row r="54" spans="1:35" ht="12.95" customHeight="1"/>
    <row r="55" spans="1:35" ht="12.95" customHeight="1"/>
    <row r="56" spans="1:35" ht="9.9499999999999993" customHeight="1"/>
    <row r="57" spans="1:35" ht="9.9499999999999993" customHeight="1"/>
    <row r="58" spans="1:35" ht="9.9499999999999993" customHeight="1"/>
    <row r="59" spans="1:35" ht="9.9499999999999993" customHeight="1"/>
    <row r="60" spans="1:35" ht="9.9499999999999993" customHeight="1"/>
    <row r="61" spans="1:35" ht="9.9499999999999993" customHeight="1"/>
    <row r="62" spans="1:35" ht="9.9499999999999993" customHeight="1"/>
    <row r="63" spans="1:35" ht="9.9499999999999993" customHeight="1"/>
    <row r="64" spans="1:35"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sheetData>
  <sheetProtection algorithmName="SHA-512" hashValue="lZs8ryMupVVqJrcs1zUVogF1e7XT63Rnj454Xs6L1pERI+a8f2Xakdt68k3nsqRBP3tWim7iE3epgCl8YH0MiA==" saltValue="O8bOBFgoZS+iRKx4jMjPfA==" spinCount="100000" sheet="1" objects="1" scenarios="1"/>
  <mergeCells count="43">
    <mergeCell ref="AB13:AI13"/>
    <mergeCell ref="A1:I2"/>
    <mergeCell ref="O2:P2"/>
    <mergeCell ref="T10:AJ10"/>
    <mergeCell ref="Y11:AJ11"/>
    <mergeCell ref="Z12:AH12"/>
    <mergeCell ref="A16:AJ16"/>
    <mergeCell ref="A17:AJ17"/>
    <mergeCell ref="A24:AJ24"/>
    <mergeCell ref="B26:I31"/>
    <mergeCell ref="J26:S27"/>
    <mergeCell ref="T26:AB27"/>
    <mergeCell ref="AC26:AD27"/>
    <mergeCell ref="AE26:AI27"/>
    <mergeCell ref="J28:S29"/>
    <mergeCell ref="T28:AB29"/>
    <mergeCell ref="AC28:AD29"/>
    <mergeCell ref="AE28:AI29"/>
    <mergeCell ref="J30:S31"/>
    <mergeCell ref="T30:AB31"/>
    <mergeCell ref="AC30:AD31"/>
    <mergeCell ref="AE30:AI31"/>
    <mergeCell ref="Y32:AI33"/>
    <mergeCell ref="B34:I35"/>
    <mergeCell ref="J34:T35"/>
    <mergeCell ref="U34:X35"/>
    <mergeCell ref="Y34:AI35"/>
    <mergeCell ref="B20:AI22"/>
    <mergeCell ref="B40:I41"/>
    <mergeCell ref="J40:AI41"/>
    <mergeCell ref="B48:I49"/>
    <mergeCell ref="J48:T49"/>
    <mergeCell ref="U48:X49"/>
    <mergeCell ref="Y48:AI49"/>
    <mergeCell ref="B36:I37"/>
    <mergeCell ref="J36:P37"/>
    <mergeCell ref="Q36:T37"/>
    <mergeCell ref="U36:AI37"/>
    <mergeCell ref="B38:I39"/>
    <mergeCell ref="J38:AI39"/>
    <mergeCell ref="B32:I33"/>
    <mergeCell ref="J32:T33"/>
    <mergeCell ref="U32:X33"/>
  </mergeCells>
  <phoneticPr fontId="1"/>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560D7-27A2-4153-95F3-21F330BEAAE2}">
  <sheetPr>
    <tabColor rgb="FF0070C0"/>
  </sheetPr>
  <dimension ref="A1:AK64"/>
  <sheetViews>
    <sheetView showGridLines="0" showZeros="0" view="pageBreakPreview" topLeftCell="B1" zoomScaleNormal="100" zoomScaleSheetLayoutView="100" workbookViewId="0">
      <selection activeCell="Z16" sqref="Z16"/>
    </sheetView>
  </sheetViews>
  <sheetFormatPr defaultRowHeight="13.5"/>
  <cols>
    <col min="1" max="1" width="2.5" style="1" customWidth="1"/>
    <col min="2" max="9" width="2.625" style="206" customWidth="1"/>
    <col min="10" max="13" width="3.25" style="206" customWidth="1"/>
    <col min="14" max="24" width="2.125" style="206" customWidth="1"/>
    <col min="25" max="28" width="2.625" style="206" customWidth="1"/>
    <col min="29" max="31" width="2.125" style="206" customWidth="1"/>
    <col min="32" max="37" width="3.375" style="1" customWidth="1"/>
    <col min="38" max="44" width="2.625" style="1" customWidth="1"/>
    <col min="45" max="16384" width="9" style="1"/>
  </cols>
  <sheetData>
    <row r="1" spans="1:37" ht="17.25" customHeight="1">
      <c r="B1" s="205"/>
      <c r="C1" s="205"/>
      <c r="D1" s="205"/>
      <c r="E1" s="205"/>
      <c r="F1" s="205"/>
      <c r="G1" s="205"/>
      <c r="H1" s="205"/>
      <c r="I1" s="205"/>
      <c r="J1" s="205"/>
      <c r="X1" s="205"/>
      <c r="Y1" s="205"/>
      <c r="Z1" s="205"/>
      <c r="AA1" s="205"/>
      <c r="AB1" s="205"/>
      <c r="AC1" s="205"/>
      <c r="AD1" s="205"/>
      <c r="AE1" s="205"/>
    </row>
    <row r="2" spans="1:37" ht="17.25" customHeight="1">
      <c r="B2" s="205" t="s">
        <v>519</v>
      </c>
      <c r="D2" s="205"/>
      <c r="E2" s="205"/>
      <c r="F2" s="205"/>
      <c r="G2" s="205"/>
      <c r="H2" s="205"/>
      <c r="I2" s="205"/>
      <c r="J2" s="205"/>
      <c r="U2" s="205"/>
      <c r="V2" s="205"/>
      <c r="W2" s="205"/>
      <c r="X2" s="205"/>
      <c r="Y2" s="205"/>
      <c r="Z2" s="205"/>
      <c r="AA2" s="205"/>
      <c r="AB2" s="205"/>
      <c r="AC2" s="205"/>
      <c r="AD2" s="205"/>
      <c r="AE2" s="205"/>
    </row>
    <row r="3" spans="1:37" ht="17.25" customHeight="1">
      <c r="B3" s="207"/>
    </row>
    <row r="4" spans="1:37" ht="17.25" customHeight="1">
      <c r="B4" s="605" t="s">
        <v>520</v>
      </c>
      <c r="C4" s="605"/>
      <c r="D4" s="605"/>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5"/>
      <c r="AG4" s="605"/>
      <c r="AH4" s="605"/>
      <c r="AI4" s="605"/>
      <c r="AJ4" s="605"/>
      <c r="AK4" s="605"/>
    </row>
    <row r="5" spans="1:37" ht="17.25" customHeight="1">
      <c r="B5" s="605" t="s">
        <v>521</v>
      </c>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c r="AE5" s="605"/>
      <c r="AF5" s="605"/>
      <c r="AG5" s="605"/>
      <c r="AH5" s="605"/>
      <c r="AI5" s="605"/>
      <c r="AJ5" s="605"/>
      <c r="AK5" s="605"/>
    </row>
    <row r="6" spans="1:37" ht="17.25" customHeight="1">
      <c r="B6" s="605" t="s">
        <v>522</v>
      </c>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row>
    <row r="7" spans="1:37" ht="17.25" customHeight="1">
      <c r="B7" s="208"/>
      <c r="C7" s="208"/>
      <c r="D7" s="208"/>
      <c r="E7" s="208"/>
      <c r="F7" s="208"/>
      <c r="G7" s="208"/>
      <c r="H7" s="209"/>
      <c r="I7" s="209"/>
      <c r="J7" s="209"/>
      <c r="K7" s="210"/>
      <c r="L7" s="210"/>
      <c r="M7" s="210"/>
      <c r="N7" s="210"/>
      <c r="O7" s="210"/>
      <c r="P7" s="210"/>
      <c r="Q7" s="210"/>
      <c r="R7" s="210"/>
      <c r="S7" s="210"/>
      <c r="T7" s="210"/>
      <c r="U7" s="210"/>
      <c r="V7" s="210"/>
      <c r="W7" s="210"/>
      <c r="X7" s="210"/>
      <c r="Y7" s="210"/>
      <c r="Z7" s="210"/>
      <c r="AA7" s="210"/>
      <c r="AB7" s="210"/>
      <c r="AC7" s="210"/>
      <c r="AD7" s="210"/>
      <c r="AE7" s="210"/>
    </row>
    <row r="8" spans="1:37" ht="17.25" customHeight="1">
      <c r="B8" s="606" t="s">
        <v>523</v>
      </c>
      <c r="C8" s="606"/>
      <c r="D8" s="606"/>
      <c r="E8" s="606"/>
      <c r="F8" s="606"/>
      <c r="G8" s="606"/>
      <c r="H8" s="606"/>
      <c r="I8" s="606"/>
      <c r="J8" s="607" t="s">
        <v>524</v>
      </c>
      <c r="K8" s="607"/>
      <c r="L8" s="607"/>
      <c r="M8" s="607"/>
      <c r="N8" s="607" t="s">
        <v>525</v>
      </c>
      <c r="O8" s="607"/>
      <c r="P8" s="607"/>
      <c r="Q8" s="607" t="s">
        <v>526</v>
      </c>
      <c r="R8" s="607"/>
      <c r="S8" s="607"/>
      <c r="T8" s="607"/>
      <c r="U8" s="607" t="s">
        <v>527</v>
      </c>
      <c r="V8" s="607"/>
      <c r="W8" s="607"/>
      <c r="X8" s="607"/>
      <c r="Y8" s="607" t="s">
        <v>528</v>
      </c>
      <c r="Z8" s="607"/>
      <c r="AA8" s="607"/>
      <c r="AB8" s="607"/>
      <c r="AC8" s="607" t="s">
        <v>529</v>
      </c>
      <c r="AD8" s="607"/>
      <c r="AE8" s="607"/>
      <c r="AF8" s="608" t="s">
        <v>530</v>
      </c>
      <c r="AG8" s="372"/>
      <c r="AH8" s="372"/>
      <c r="AI8" s="372"/>
      <c r="AJ8" s="372"/>
      <c r="AK8" s="372"/>
    </row>
    <row r="9" spans="1:37" ht="17.25" customHeight="1">
      <c r="B9" s="606"/>
      <c r="C9" s="606"/>
      <c r="D9" s="606"/>
      <c r="E9" s="606"/>
      <c r="F9" s="606"/>
      <c r="G9" s="606"/>
      <c r="H9" s="606"/>
      <c r="I9" s="606"/>
      <c r="J9" s="607"/>
      <c r="K9" s="607"/>
      <c r="L9" s="607"/>
      <c r="M9" s="607"/>
      <c r="N9" s="607"/>
      <c r="O9" s="607"/>
      <c r="P9" s="607"/>
      <c r="Q9" s="607"/>
      <c r="R9" s="607"/>
      <c r="S9" s="607"/>
      <c r="T9" s="607"/>
      <c r="U9" s="607"/>
      <c r="V9" s="607"/>
      <c r="W9" s="607"/>
      <c r="X9" s="607"/>
      <c r="Y9" s="607"/>
      <c r="Z9" s="607"/>
      <c r="AA9" s="607"/>
      <c r="AB9" s="607"/>
      <c r="AC9" s="607"/>
      <c r="AD9" s="607"/>
      <c r="AE9" s="607"/>
      <c r="AF9" s="372"/>
      <c r="AG9" s="372"/>
      <c r="AH9" s="372"/>
      <c r="AI9" s="372"/>
      <c r="AJ9" s="372"/>
      <c r="AK9" s="372"/>
    </row>
    <row r="10" spans="1:37" ht="17.25" customHeight="1">
      <c r="B10" s="606"/>
      <c r="C10" s="606"/>
      <c r="D10" s="606"/>
      <c r="E10" s="606"/>
      <c r="F10" s="606"/>
      <c r="G10" s="606"/>
      <c r="H10" s="606"/>
      <c r="I10" s="606"/>
      <c r="J10" s="607"/>
      <c r="K10" s="607"/>
      <c r="L10" s="607"/>
      <c r="M10" s="607"/>
      <c r="N10" s="607"/>
      <c r="O10" s="607"/>
      <c r="P10" s="607"/>
      <c r="Q10" s="607"/>
      <c r="R10" s="607"/>
      <c r="S10" s="607"/>
      <c r="T10" s="607"/>
      <c r="U10" s="607"/>
      <c r="V10" s="607"/>
      <c r="W10" s="607"/>
      <c r="X10" s="607"/>
      <c r="Y10" s="607"/>
      <c r="Z10" s="607"/>
      <c r="AA10" s="607"/>
      <c r="AB10" s="607"/>
      <c r="AC10" s="607"/>
      <c r="AD10" s="607"/>
      <c r="AE10" s="607"/>
      <c r="AF10" s="372"/>
      <c r="AG10" s="372"/>
      <c r="AH10" s="372"/>
      <c r="AI10" s="372"/>
      <c r="AJ10" s="372"/>
      <c r="AK10" s="372"/>
    </row>
    <row r="11" spans="1:37" ht="17.25" customHeight="1">
      <c r="A11" s="379"/>
      <c r="B11" s="586">
        <f>データシート!D76</f>
        <v>0</v>
      </c>
      <c r="C11" s="587"/>
      <c r="D11" s="587"/>
      <c r="E11" s="587"/>
      <c r="F11" s="587"/>
      <c r="G11" s="587"/>
      <c r="H11" s="587"/>
      <c r="I11" s="588"/>
      <c r="J11" s="586" t="str">
        <f>データシート!D78&amp;"-"&amp;データシート!L78</f>
        <v>-</v>
      </c>
      <c r="K11" s="587"/>
      <c r="L11" s="587"/>
      <c r="M11" s="588"/>
      <c r="N11" s="580">
        <v>1</v>
      </c>
      <c r="O11" s="581"/>
      <c r="P11" s="582"/>
      <c r="Q11" s="598">
        <f>データシート!D82</f>
        <v>0</v>
      </c>
      <c r="R11" s="599"/>
      <c r="S11" s="599"/>
      <c r="T11" s="600"/>
      <c r="U11" s="604">
        <f>データシート!D82</f>
        <v>0</v>
      </c>
      <c r="V11" s="587"/>
      <c r="W11" s="587"/>
      <c r="X11" s="588"/>
      <c r="Y11" s="592">
        <f>データシート!D81</f>
        <v>0</v>
      </c>
      <c r="Z11" s="593"/>
      <c r="AA11" s="593"/>
      <c r="AB11" s="594"/>
      <c r="AC11" s="580" t="str">
        <f>データシート!D88&amp;"年"</f>
        <v>年</v>
      </c>
      <c r="AD11" s="581"/>
      <c r="AE11" s="582"/>
      <c r="AF11" s="586">
        <f>IF(データシート!D66="添付有り",データシート!V70,データシート!D70)</f>
        <v>0</v>
      </c>
      <c r="AG11" s="587"/>
      <c r="AH11" s="587"/>
      <c r="AI11" s="587"/>
      <c r="AJ11" s="587"/>
      <c r="AK11" s="588"/>
    </row>
    <row r="12" spans="1:37" ht="17.25" customHeight="1">
      <c r="A12" s="379"/>
      <c r="B12" s="589" t="str">
        <f>IF(データシート!D66="添付有り",データシート!V71&amp;データシート!Z71&amp;データシート!AD71&amp;データシート!AG71,データシート!D74&amp;データシート!H74&amp;データシート!L74&amp;データシート!O74)</f>
        <v/>
      </c>
      <c r="C12" s="590"/>
      <c r="D12" s="590"/>
      <c r="E12" s="590"/>
      <c r="F12" s="590"/>
      <c r="G12" s="590"/>
      <c r="H12" s="590"/>
      <c r="I12" s="591"/>
      <c r="J12" s="589"/>
      <c r="K12" s="590"/>
      <c r="L12" s="590"/>
      <c r="M12" s="591"/>
      <c r="N12" s="583"/>
      <c r="O12" s="584"/>
      <c r="P12" s="585"/>
      <c r="Q12" s="601"/>
      <c r="R12" s="602"/>
      <c r="S12" s="602"/>
      <c r="T12" s="603"/>
      <c r="U12" s="589"/>
      <c r="V12" s="590"/>
      <c r="W12" s="590"/>
      <c r="X12" s="591"/>
      <c r="Y12" s="595"/>
      <c r="Z12" s="596"/>
      <c r="AA12" s="596"/>
      <c r="AB12" s="597"/>
      <c r="AC12" s="583"/>
      <c r="AD12" s="584"/>
      <c r="AE12" s="585"/>
      <c r="AF12" s="589"/>
      <c r="AG12" s="590"/>
      <c r="AH12" s="590"/>
      <c r="AI12" s="590"/>
      <c r="AJ12" s="590"/>
      <c r="AK12" s="591"/>
    </row>
    <row r="13" spans="1:37" ht="17.25" customHeight="1">
      <c r="A13" s="379"/>
      <c r="B13" s="215"/>
      <c r="C13" s="216"/>
      <c r="D13" s="216"/>
      <c r="E13" s="216"/>
      <c r="F13" s="216"/>
      <c r="G13" s="216"/>
      <c r="H13" s="216"/>
      <c r="I13" s="217"/>
      <c r="J13" s="215"/>
      <c r="K13" s="216"/>
      <c r="L13" s="216"/>
      <c r="M13" s="217"/>
      <c r="N13" s="215"/>
      <c r="O13" s="216"/>
      <c r="P13" s="217"/>
      <c r="Q13" s="215"/>
      <c r="R13" s="216"/>
      <c r="S13" s="216"/>
      <c r="T13" s="217"/>
      <c r="U13" s="215"/>
      <c r="V13" s="216"/>
      <c r="W13" s="216"/>
      <c r="X13" s="217"/>
      <c r="Y13" s="595">
        <f>データシート!V66</f>
        <v>0</v>
      </c>
      <c r="Z13" s="596"/>
      <c r="AA13" s="596"/>
      <c r="AB13" s="597"/>
      <c r="AC13" s="215"/>
      <c r="AD13" s="216"/>
      <c r="AE13" s="217"/>
      <c r="AF13" s="215"/>
      <c r="AG13" s="216"/>
      <c r="AH13" s="216"/>
      <c r="AI13" s="216"/>
      <c r="AJ13" s="216"/>
      <c r="AK13" s="217"/>
    </row>
    <row r="14" spans="1:37" ht="17.25" customHeight="1">
      <c r="A14" s="379"/>
      <c r="B14" s="215"/>
      <c r="C14" s="216"/>
      <c r="D14" s="216"/>
      <c r="E14" s="216"/>
      <c r="F14" s="216"/>
      <c r="G14" s="216"/>
      <c r="H14" s="216"/>
      <c r="I14" s="217"/>
      <c r="J14" s="215"/>
      <c r="K14" s="216"/>
      <c r="L14" s="216"/>
      <c r="M14" s="217"/>
      <c r="N14" s="215"/>
      <c r="O14" s="216"/>
      <c r="P14" s="217"/>
      <c r="Q14" s="215"/>
      <c r="R14" s="216"/>
      <c r="S14" s="216"/>
      <c r="T14" s="217"/>
      <c r="U14" s="215"/>
      <c r="V14" s="216"/>
      <c r="W14" s="216"/>
      <c r="X14" s="217"/>
      <c r="Y14" s="595"/>
      <c r="Z14" s="596"/>
      <c r="AA14" s="596"/>
      <c r="AB14" s="597"/>
      <c r="AC14" s="215"/>
      <c r="AD14" s="216"/>
      <c r="AE14" s="217"/>
      <c r="AF14" s="215"/>
      <c r="AG14" s="216"/>
      <c r="AH14" s="216"/>
      <c r="AI14" s="216"/>
      <c r="AJ14" s="216"/>
      <c r="AK14" s="217"/>
    </row>
    <row r="15" spans="1:37" ht="17.25" customHeight="1">
      <c r="A15" s="379"/>
      <c r="B15" s="215"/>
      <c r="C15" s="216"/>
      <c r="D15" s="216"/>
      <c r="E15" s="216"/>
      <c r="F15" s="216"/>
      <c r="G15" s="216"/>
      <c r="H15" s="216"/>
      <c r="I15" s="217"/>
      <c r="J15" s="215"/>
      <c r="K15" s="216"/>
      <c r="L15" s="216"/>
      <c r="M15" s="217"/>
      <c r="N15" s="215"/>
      <c r="O15" s="216"/>
      <c r="P15" s="217"/>
      <c r="Q15" s="215"/>
      <c r="R15" s="216"/>
      <c r="S15" s="216"/>
      <c r="T15" s="217"/>
      <c r="U15" s="215"/>
      <c r="V15" s="216"/>
      <c r="W15" s="216"/>
      <c r="X15" s="217"/>
      <c r="Y15" s="215"/>
      <c r="Z15" s="216"/>
      <c r="AA15" s="216"/>
      <c r="AB15" s="217"/>
      <c r="AC15" s="215"/>
      <c r="AD15" s="216"/>
      <c r="AE15" s="217"/>
      <c r="AF15" s="215"/>
      <c r="AG15" s="216"/>
      <c r="AH15" s="216"/>
      <c r="AI15" s="216"/>
      <c r="AJ15" s="216"/>
      <c r="AK15" s="217"/>
    </row>
    <row r="16" spans="1:37" ht="17.25" customHeight="1">
      <c r="A16" s="379"/>
      <c r="B16" s="215"/>
      <c r="C16" s="216"/>
      <c r="D16" s="216"/>
      <c r="E16" s="216"/>
      <c r="F16" s="216"/>
      <c r="G16" s="216"/>
      <c r="H16" s="216"/>
      <c r="I16" s="217"/>
      <c r="J16" s="215"/>
      <c r="K16" s="216"/>
      <c r="L16" s="216"/>
      <c r="M16" s="217"/>
      <c r="N16" s="215"/>
      <c r="O16" s="216"/>
      <c r="P16" s="217"/>
      <c r="Q16" s="215"/>
      <c r="R16" s="216"/>
      <c r="S16" s="216"/>
      <c r="T16" s="217"/>
      <c r="U16" s="215"/>
      <c r="V16" s="216"/>
      <c r="W16" s="216"/>
      <c r="X16" s="217"/>
      <c r="Y16" s="215"/>
      <c r="Z16" s="216"/>
      <c r="AA16" s="216"/>
      <c r="AB16" s="217"/>
      <c r="AC16" s="215"/>
      <c r="AD16" s="216"/>
      <c r="AE16" s="217"/>
      <c r="AF16" s="215"/>
      <c r="AG16" s="216"/>
      <c r="AH16" s="216"/>
      <c r="AI16" s="216"/>
      <c r="AJ16" s="216"/>
      <c r="AK16" s="217"/>
    </row>
    <row r="17" spans="1:37" ht="17.25" customHeight="1">
      <c r="A17" s="379"/>
      <c r="B17" s="215"/>
      <c r="C17" s="216"/>
      <c r="D17" s="216"/>
      <c r="E17" s="216"/>
      <c r="F17" s="216"/>
      <c r="G17" s="216"/>
      <c r="H17" s="216"/>
      <c r="I17" s="217"/>
      <c r="J17" s="215"/>
      <c r="K17" s="216"/>
      <c r="L17" s="216"/>
      <c r="M17" s="217"/>
      <c r="N17" s="215"/>
      <c r="O17" s="216"/>
      <c r="P17" s="217"/>
      <c r="Q17" s="215"/>
      <c r="R17" s="216"/>
      <c r="S17" s="216"/>
      <c r="T17" s="217"/>
      <c r="U17" s="215"/>
      <c r="V17" s="216"/>
      <c r="W17" s="216"/>
      <c r="X17" s="217"/>
      <c r="Y17" s="215"/>
      <c r="Z17" s="216"/>
      <c r="AA17" s="216"/>
      <c r="AB17" s="217"/>
      <c r="AC17" s="215"/>
      <c r="AD17" s="216"/>
      <c r="AE17" s="217"/>
      <c r="AF17" s="215"/>
      <c r="AG17" s="216"/>
      <c r="AH17" s="216"/>
      <c r="AI17" s="216"/>
      <c r="AJ17" s="216"/>
      <c r="AK17" s="217"/>
    </row>
    <row r="18" spans="1:37" ht="17.25" customHeight="1">
      <c r="A18" s="379"/>
      <c r="B18" s="215"/>
      <c r="C18" s="216"/>
      <c r="D18" s="216"/>
      <c r="E18" s="216"/>
      <c r="F18" s="216"/>
      <c r="G18" s="216"/>
      <c r="H18" s="216"/>
      <c r="I18" s="217"/>
      <c r="J18" s="215"/>
      <c r="K18" s="216"/>
      <c r="L18" s="216"/>
      <c r="M18" s="217"/>
      <c r="N18" s="215"/>
      <c r="O18" s="216"/>
      <c r="P18" s="217"/>
      <c r="Q18" s="215"/>
      <c r="R18" s="216"/>
      <c r="S18" s="216"/>
      <c r="T18" s="217"/>
      <c r="U18" s="215"/>
      <c r="V18" s="216"/>
      <c r="W18" s="216"/>
      <c r="X18" s="217"/>
      <c r="Y18" s="215"/>
      <c r="Z18" s="216"/>
      <c r="AA18" s="216"/>
      <c r="AB18" s="217"/>
      <c r="AC18" s="215"/>
      <c r="AD18" s="216"/>
      <c r="AE18" s="217"/>
      <c r="AF18" s="215"/>
      <c r="AG18" s="216"/>
      <c r="AH18" s="216"/>
      <c r="AI18" s="216"/>
      <c r="AJ18" s="216"/>
      <c r="AK18" s="217"/>
    </row>
    <row r="19" spans="1:37" ht="17.25" customHeight="1">
      <c r="A19" s="379"/>
      <c r="B19" s="215"/>
      <c r="C19" s="216"/>
      <c r="D19" s="216"/>
      <c r="E19" s="216"/>
      <c r="F19" s="216"/>
      <c r="G19" s="216"/>
      <c r="H19" s="216"/>
      <c r="I19" s="217"/>
      <c r="J19" s="215"/>
      <c r="K19" s="216"/>
      <c r="L19" s="216"/>
      <c r="M19" s="217"/>
      <c r="N19" s="215"/>
      <c r="O19" s="216"/>
      <c r="P19" s="217"/>
      <c r="Q19" s="215"/>
      <c r="R19" s="216"/>
      <c r="S19" s="216"/>
      <c r="T19" s="217"/>
      <c r="U19" s="215"/>
      <c r="V19" s="216"/>
      <c r="W19" s="216"/>
      <c r="X19" s="217"/>
      <c r="Y19" s="215"/>
      <c r="Z19" s="216"/>
      <c r="AA19" s="216"/>
      <c r="AB19" s="217"/>
      <c r="AC19" s="215"/>
      <c r="AD19" s="216"/>
      <c r="AE19" s="217"/>
      <c r="AF19" s="215"/>
      <c r="AG19" s="216"/>
      <c r="AH19" s="216"/>
      <c r="AI19" s="216"/>
      <c r="AJ19" s="216"/>
      <c r="AK19" s="217"/>
    </row>
    <row r="20" spans="1:37" ht="17.25" customHeight="1">
      <c r="A20" s="379"/>
      <c r="B20" s="215"/>
      <c r="C20" s="216"/>
      <c r="D20" s="216"/>
      <c r="E20" s="216"/>
      <c r="F20" s="216"/>
      <c r="G20" s="216"/>
      <c r="H20" s="216"/>
      <c r="I20" s="217"/>
      <c r="J20" s="215"/>
      <c r="K20" s="216"/>
      <c r="L20" s="216"/>
      <c r="M20" s="217"/>
      <c r="N20" s="215"/>
      <c r="O20" s="216"/>
      <c r="P20" s="217"/>
      <c r="Q20" s="215"/>
      <c r="R20" s="216"/>
      <c r="S20" s="216"/>
      <c r="T20" s="217"/>
      <c r="U20" s="215"/>
      <c r="V20" s="216"/>
      <c r="W20" s="216"/>
      <c r="X20" s="217"/>
      <c r="Y20" s="215"/>
      <c r="Z20" s="216"/>
      <c r="AA20" s="216"/>
      <c r="AB20" s="217"/>
      <c r="AC20" s="215"/>
      <c r="AD20" s="216"/>
      <c r="AE20" s="217"/>
      <c r="AF20" s="215"/>
      <c r="AG20" s="216"/>
      <c r="AH20" s="216"/>
      <c r="AI20" s="216"/>
      <c r="AJ20" s="216"/>
      <c r="AK20" s="217"/>
    </row>
    <row r="21" spans="1:37" ht="17.25" customHeight="1">
      <c r="A21" s="379"/>
      <c r="B21" s="215"/>
      <c r="C21" s="216"/>
      <c r="D21" s="216"/>
      <c r="E21" s="216"/>
      <c r="F21" s="216"/>
      <c r="G21" s="216"/>
      <c r="H21" s="216"/>
      <c r="I21" s="217"/>
      <c r="J21" s="215"/>
      <c r="K21" s="216"/>
      <c r="L21" s="216"/>
      <c r="M21" s="217"/>
      <c r="N21" s="215"/>
      <c r="O21" s="216"/>
      <c r="P21" s="217"/>
      <c r="Q21" s="215"/>
      <c r="R21" s="216"/>
      <c r="S21" s="216"/>
      <c r="T21" s="217"/>
      <c r="U21" s="215"/>
      <c r="V21" s="216"/>
      <c r="W21" s="216"/>
      <c r="X21" s="217"/>
      <c r="Y21" s="215"/>
      <c r="Z21" s="216"/>
      <c r="AA21" s="216"/>
      <c r="AB21" s="217"/>
      <c r="AC21" s="215"/>
      <c r="AD21" s="216"/>
      <c r="AE21" s="217"/>
      <c r="AF21" s="215"/>
      <c r="AG21" s="216"/>
      <c r="AH21" s="216"/>
      <c r="AI21" s="216"/>
      <c r="AJ21" s="216"/>
      <c r="AK21" s="217"/>
    </row>
    <row r="22" spans="1:37" ht="17.25" customHeight="1">
      <c r="A22" s="379"/>
      <c r="B22" s="215"/>
      <c r="C22" s="216"/>
      <c r="D22" s="216"/>
      <c r="E22" s="216"/>
      <c r="F22" s="216"/>
      <c r="G22" s="216"/>
      <c r="H22" s="216"/>
      <c r="I22" s="217"/>
      <c r="J22" s="215"/>
      <c r="K22" s="216"/>
      <c r="L22" s="216"/>
      <c r="M22" s="217"/>
      <c r="N22" s="215"/>
      <c r="O22" s="216"/>
      <c r="P22" s="217"/>
      <c r="Q22" s="215"/>
      <c r="R22" s="216"/>
      <c r="S22" s="216"/>
      <c r="T22" s="217"/>
      <c r="U22" s="215"/>
      <c r="V22" s="216"/>
      <c r="W22" s="216"/>
      <c r="X22" s="217"/>
      <c r="Y22" s="215"/>
      <c r="Z22" s="216"/>
      <c r="AA22" s="216"/>
      <c r="AB22" s="217"/>
      <c r="AC22" s="215"/>
      <c r="AD22" s="216"/>
      <c r="AE22" s="217"/>
      <c r="AF22" s="215"/>
      <c r="AG22" s="216"/>
      <c r="AH22" s="216"/>
      <c r="AI22" s="216"/>
      <c r="AJ22" s="216"/>
      <c r="AK22" s="217"/>
    </row>
    <row r="23" spans="1:37" ht="17.25" customHeight="1">
      <c r="A23" s="379"/>
      <c r="B23" s="215"/>
      <c r="C23" s="216"/>
      <c r="D23" s="216"/>
      <c r="E23" s="216"/>
      <c r="F23" s="216"/>
      <c r="G23" s="216"/>
      <c r="H23" s="216"/>
      <c r="I23" s="217"/>
      <c r="J23" s="215"/>
      <c r="K23" s="216"/>
      <c r="L23" s="216"/>
      <c r="M23" s="217"/>
      <c r="N23" s="215"/>
      <c r="O23" s="216"/>
      <c r="P23" s="217"/>
      <c r="Q23" s="215"/>
      <c r="R23" s="216"/>
      <c r="S23" s="216"/>
      <c r="T23" s="217"/>
      <c r="U23" s="215"/>
      <c r="V23" s="216"/>
      <c r="W23" s="216"/>
      <c r="X23" s="217"/>
      <c r="Y23" s="215"/>
      <c r="Z23" s="216"/>
      <c r="AA23" s="216"/>
      <c r="AB23" s="217"/>
      <c r="AC23" s="215"/>
      <c r="AD23" s="216"/>
      <c r="AE23" s="217"/>
      <c r="AF23" s="215"/>
      <c r="AG23" s="216"/>
      <c r="AH23" s="216"/>
      <c r="AI23" s="216"/>
      <c r="AJ23" s="216"/>
      <c r="AK23" s="217"/>
    </row>
    <row r="24" spans="1:37" ht="17.25" customHeight="1">
      <c r="A24" s="379"/>
      <c r="B24" s="215"/>
      <c r="C24" s="216"/>
      <c r="D24" s="216"/>
      <c r="E24" s="216"/>
      <c r="F24" s="216"/>
      <c r="G24" s="216"/>
      <c r="H24" s="216"/>
      <c r="I24" s="217"/>
      <c r="J24" s="215"/>
      <c r="K24" s="216"/>
      <c r="L24" s="216"/>
      <c r="M24" s="217"/>
      <c r="N24" s="215"/>
      <c r="O24" s="216"/>
      <c r="P24" s="217"/>
      <c r="Q24" s="215"/>
      <c r="R24" s="216"/>
      <c r="S24" s="216"/>
      <c r="T24" s="217"/>
      <c r="U24" s="215"/>
      <c r="V24" s="216"/>
      <c r="W24" s="216"/>
      <c r="X24" s="217"/>
      <c r="Y24" s="215"/>
      <c r="Z24" s="216"/>
      <c r="AA24" s="216"/>
      <c r="AB24" s="217"/>
      <c r="AC24" s="215"/>
      <c r="AD24" s="216"/>
      <c r="AE24" s="217"/>
      <c r="AF24" s="215"/>
      <c r="AG24" s="216"/>
      <c r="AH24" s="216"/>
      <c r="AI24" s="216"/>
      <c r="AJ24" s="216"/>
      <c r="AK24" s="217"/>
    </row>
    <row r="25" spans="1:37" ht="17.25" customHeight="1">
      <c r="A25" s="379"/>
      <c r="B25" s="215"/>
      <c r="C25" s="216"/>
      <c r="D25" s="216"/>
      <c r="E25" s="216"/>
      <c r="F25" s="216"/>
      <c r="G25" s="216"/>
      <c r="H25" s="216"/>
      <c r="I25" s="217"/>
      <c r="J25" s="215"/>
      <c r="K25" s="216"/>
      <c r="L25" s="216"/>
      <c r="M25" s="217"/>
      <c r="N25" s="215"/>
      <c r="O25" s="216"/>
      <c r="P25" s="217"/>
      <c r="Q25" s="215"/>
      <c r="R25" s="216"/>
      <c r="S25" s="216"/>
      <c r="T25" s="217"/>
      <c r="U25" s="215"/>
      <c r="V25" s="216"/>
      <c r="W25" s="216"/>
      <c r="X25" s="217"/>
      <c r="Y25" s="215"/>
      <c r="Z25" s="216"/>
      <c r="AA25" s="216"/>
      <c r="AB25" s="217"/>
      <c r="AC25" s="215"/>
      <c r="AD25" s="216"/>
      <c r="AE25" s="217"/>
      <c r="AF25" s="215"/>
      <c r="AG25" s="216"/>
      <c r="AH25" s="216"/>
      <c r="AI25" s="216"/>
      <c r="AJ25" s="216"/>
      <c r="AK25" s="217"/>
    </row>
    <row r="26" spans="1:37" ht="17.25" customHeight="1">
      <c r="A26" s="379"/>
      <c r="B26" s="215"/>
      <c r="C26" s="216"/>
      <c r="D26" s="216"/>
      <c r="E26" s="216"/>
      <c r="F26" s="216"/>
      <c r="G26" s="216"/>
      <c r="H26" s="216"/>
      <c r="I26" s="217"/>
      <c r="J26" s="215"/>
      <c r="K26" s="216"/>
      <c r="L26" s="216"/>
      <c r="M26" s="217"/>
      <c r="N26" s="215"/>
      <c r="O26" s="216"/>
      <c r="P26" s="217"/>
      <c r="Q26" s="215"/>
      <c r="R26" s="216"/>
      <c r="S26" s="216"/>
      <c r="T26" s="217"/>
      <c r="U26" s="215"/>
      <c r="V26" s="216"/>
      <c r="W26" s="216"/>
      <c r="X26" s="217"/>
      <c r="Y26" s="215"/>
      <c r="Z26" s="216"/>
      <c r="AA26" s="216"/>
      <c r="AB26" s="217"/>
      <c r="AC26" s="215"/>
      <c r="AD26" s="216"/>
      <c r="AE26" s="217"/>
      <c r="AF26" s="215"/>
      <c r="AG26" s="216"/>
      <c r="AH26" s="216"/>
      <c r="AI26" s="216"/>
      <c r="AJ26" s="216"/>
      <c r="AK26" s="217"/>
    </row>
    <row r="27" spans="1:37" ht="17.25" customHeight="1">
      <c r="A27" s="379"/>
      <c r="B27" s="215"/>
      <c r="C27" s="216"/>
      <c r="D27" s="216"/>
      <c r="E27" s="216"/>
      <c r="F27" s="216"/>
      <c r="G27" s="216"/>
      <c r="H27" s="216"/>
      <c r="I27" s="217"/>
      <c r="J27" s="215"/>
      <c r="K27" s="216"/>
      <c r="L27" s="216"/>
      <c r="M27" s="217"/>
      <c r="N27" s="215"/>
      <c r="O27" s="216"/>
      <c r="P27" s="217"/>
      <c r="Q27" s="215"/>
      <c r="R27" s="216"/>
      <c r="S27" s="216"/>
      <c r="T27" s="217"/>
      <c r="U27" s="215"/>
      <c r="V27" s="216"/>
      <c r="W27" s="216"/>
      <c r="X27" s="217"/>
      <c r="Y27" s="215"/>
      <c r="Z27" s="216"/>
      <c r="AA27" s="216"/>
      <c r="AB27" s="217"/>
      <c r="AC27" s="215"/>
      <c r="AD27" s="216"/>
      <c r="AE27" s="217"/>
      <c r="AF27" s="215"/>
      <c r="AG27" s="216"/>
      <c r="AH27" s="216"/>
      <c r="AI27" s="216"/>
      <c r="AJ27" s="216"/>
      <c r="AK27" s="217"/>
    </row>
    <row r="28" spans="1:37" ht="17.25" customHeight="1">
      <c r="A28" s="379"/>
      <c r="B28" s="215"/>
      <c r="C28" s="216"/>
      <c r="D28" s="216"/>
      <c r="E28" s="216"/>
      <c r="F28" s="216"/>
      <c r="G28" s="216"/>
      <c r="H28" s="216"/>
      <c r="I28" s="217"/>
      <c r="J28" s="215"/>
      <c r="K28" s="216"/>
      <c r="L28" s="216"/>
      <c r="M28" s="217"/>
      <c r="N28" s="215"/>
      <c r="O28" s="216"/>
      <c r="P28" s="217"/>
      <c r="Q28" s="215"/>
      <c r="R28" s="216"/>
      <c r="S28" s="216"/>
      <c r="T28" s="217"/>
      <c r="U28" s="215"/>
      <c r="V28" s="216"/>
      <c r="W28" s="216"/>
      <c r="X28" s="217"/>
      <c r="Y28" s="215"/>
      <c r="Z28" s="216"/>
      <c r="AA28" s="216"/>
      <c r="AB28" s="217"/>
      <c r="AC28" s="215"/>
      <c r="AD28" s="216"/>
      <c r="AE28" s="217"/>
      <c r="AF28" s="215"/>
      <c r="AG28" s="216"/>
      <c r="AH28" s="216"/>
      <c r="AI28" s="216"/>
      <c r="AJ28" s="216"/>
      <c r="AK28" s="217"/>
    </row>
    <row r="29" spans="1:37" ht="17.25" customHeight="1">
      <c r="A29" s="379"/>
      <c r="B29" s="215"/>
      <c r="C29" s="216"/>
      <c r="D29" s="216"/>
      <c r="E29" s="216"/>
      <c r="F29" s="216"/>
      <c r="G29" s="216"/>
      <c r="H29" s="216"/>
      <c r="I29" s="217"/>
      <c r="J29" s="215"/>
      <c r="K29" s="216"/>
      <c r="L29" s="216"/>
      <c r="M29" s="217"/>
      <c r="N29" s="215"/>
      <c r="O29" s="216"/>
      <c r="P29" s="217"/>
      <c r="Q29" s="215"/>
      <c r="R29" s="216"/>
      <c r="S29" s="216"/>
      <c r="T29" s="217"/>
      <c r="U29" s="215"/>
      <c r="V29" s="216"/>
      <c r="W29" s="216"/>
      <c r="X29" s="217"/>
      <c r="Y29" s="215"/>
      <c r="Z29" s="216"/>
      <c r="AA29" s="216"/>
      <c r="AB29" s="217"/>
      <c r="AC29" s="215"/>
      <c r="AD29" s="216"/>
      <c r="AE29" s="217"/>
      <c r="AF29" s="215"/>
      <c r="AG29" s="216"/>
      <c r="AH29" s="216"/>
      <c r="AI29" s="216"/>
      <c r="AJ29" s="216"/>
      <c r="AK29" s="217"/>
    </row>
    <row r="30" spans="1:37" ht="17.25" customHeight="1">
      <c r="A30" s="379"/>
      <c r="B30" s="215"/>
      <c r="C30" s="216"/>
      <c r="D30" s="216"/>
      <c r="E30" s="216"/>
      <c r="F30" s="216"/>
      <c r="G30" s="216"/>
      <c r="H30" s="216"/>
      <c r="I30" s="217"/>
      <c r="J30" s="215"/>
      <c r="K30" s="216"/>
      <c r="L30" s="216"/>
      <c r="M30" s="217"/>
      <c r="N30" s="215"/>
      <c r="O30" s="216"/>
      <c r="P30" s="217"/>
      <c r="Q30" s="215"/>
      <c r="R30" s="216"/>
      <c r="S30" s="216"/>
      <c r="T30" s="217"/>
      <c r="U30" s="215"/>
      <c r="V30" s="216"/>
      <c r="W30" s="216"/>
      <c r="X30" s="217"/>
      <c r="Y30" s="215"/>
      <c r="Z30" s="216"/>
      <c r="AA30" s="216"/>
      <c r="AB30" s="217"/>
      <c r="AC30" s="215"/>
      <c r="AD30" s="216"/>
      <c r="AE30" s="217"/>
      <c r="AF30" s="215"/>
      <c r="AG30" s="216"/>
      <c r="AH30" s="216"/>
      <c r="AI30" s="216"/>
      <c r="AJ30" s="216"/>
      <c r="AK30" s="217"/>
    </row>
    <row r="31" spans="1:37" ht="17.25" customHeight="1">
      <c r="A31" s="379"/>
      <c r="B31" s="215"/>
      <c r="C31" s="216"/>
      <c r="D31" s="216"/>
      <c r="E31" s="216"/>
      <c r="F31" s="216"/>
      <c r="G31" s="216"/>
      <c r="H31" s="216"/>
      <c r="I31" s="217"/>
      <c r="J31" s="215"/>
      <c r="K31" s="216"/>
      <c r="L31" s="216"/>
      <c r="M31" s="217"/>
      <c r="N31" s="215"/>
      <c r="O31" s="216"/>
      <c r="P31" s="217"/>
      <c r="Q31" s="215"/>
      <c r="R31" s="216"/>
      <c r="S31" s="216"/>
      <c r="T31" s="217"/>
      <c r="U31" s="215"/>
      <c r="V31" s="216"/>
      <c r="W31" s="216"/>
      <c r="X31" s="217"/>
      <c r="Y31" s="215"/>
      <c r="Z31" s="216"/>
      <c r="AA31" s="216"/>
      <c r="AB31" s="217"/>
      <c r="AC31" s="215"/>
      <c r="AD31" s="216"/>
      <c r="AE31" s="217"/>
      <c r="AF31" s="215"/>
      <c r="AG31" s="216"/>
      <c r="AH31" s="216"/>
      <c r="AI31" s="216"/>
      <c r="AJ31" s="216"/>
      <c r="AK31" s="217"/>
    </row>
    <row r="32" spans="1:37" ht="17.25" customHeight="1">
      <c r="A32" s="379"/>
      <c r="B32" s="215"/>
      <c r="C32" s="216"/>
      <c r="D32" s="216"/>
      <c r="E32" s="216"/>
      <c r="F32" s="216"/>
      <c r="G32" s="216"/>
      <c r="H32" s="216"/>
      <c r="I32" s="217"/>
      <c r="J32" s="215"/>
      <c r="K32" s="216"/>
      <c r="L32" s="216"/>
      <c r="M32" s="217"/>
      <c r="N32" s="215"/>
      <c r="O32" s="216"/>
      <c r="P32" s="217"/>
      <c r="Q32" s="215"/>
      <c r="R32" s="216"/>
      <c r="S32" s="216"/>
      <c r="T32" s="217"/>
      <c r="U32" s="215"/>
      <c r="V32" s="216"/>
      <c r="W32" s="216"/>
      <c r="X32" s="217"/>
      <c r="Y32" s="215"/>
      <c r="Z32" s="216"/>
      <c r="AA32" s="216"/>
      <c r="AB32" s="217"/>
      <c r="AC32" s="215"/>
      <c r="AD32" s="216"/>
      <c r="AE32" s="217"/>
      <c r="AF32" s="215"/>
      <c r="AG32" s="216"/>
      <c r="AH32" s="216"/>
      <c r="AI32" s="216"/>
      <c r="AJ32" s="216"/>
      <c r="AK32" s="217"/>
    </row>
    <row r="33" spans="1:37" ht="17.25" customHeight="1">
      <c r="A33" s="379"/>
      <c r="B33" s="215"/>
      <c r="C33" s="216"/>
      <c r="D33" s="216"/>
      <c r="E33" s="216"/>
      <c r="F33" s="216"/>
      <c r="G33" s="216"/>
      <c r="H33" s="216"/>
      <c r="I33" s="217"/>
      <c r="J33" s="215"/>
      <c r="K33" s="216"/>
      <c r="L33" s="216"/>
      <c r="M33" s="217"/>
      <c r="N33" s="215"/>
      <c r="O33" s="216"/>
      <c r="P33" s="217"/>
      <c r="Q33" s="215"/>
      <c r="R33" s="216"/>
      <c r="S33" s="216"/>
      <c r="T33" s="217"/>
      <c r="U33" s="215"/>
      <c r="V33" s="216"/>
      <c r="W33" s="216"/>
      <c r="X33" s="217"/>
      <c r="Y33" s="215"/>
      <c r="Z33" s="216"/>
      <c r="AA33" s="216"/>
      <c r="AB33" s="217"/>
      <c r="AC33" s="215"/>
      <c r="AD33" s="216"/>
      <c r="AE33" s="217"/>
      <c r="AF33" s="215"/>
      <c r="AG33" s="216"/>
      <c r="AH33" s="216"/>
      <c r="AI33" s="216"/>
      <c r="AJ33" s="216"/>
      <c r="AK33" s="217"/>
    </row>
    <row r="34" spans="1:37" s="4" customFormat="1" ht="17.25" customHeight="1">
      <c r="A34" s="379"/>
      <c r="B34" s="215"/>
      <c r="C34" s="216"/>
      <c r="D34" s="216"/>
      <c r="E34" s="216"/>
      <c r="F34" s="216"/>
      <c r="G34" s="216"/>
      <c r="H34" s="216"/>
      <c r="I34" s="217"/>
      <c r="J34" s="215"/>
      <c r="K34" s="216"/>
      <c r="L34" s="216"/>
      <c r="M34" s="217"/>
      <c r="N34" s="215"/>
      <c r="O34" s="216"/>
      <c r="P34" s="217"/>
      <c r="Q34" s="215"/>
      <c r="R34" s="216"/>
      <c r="S34" s="216"/>
      <c r="T34" s="217"/>
      <c r="U34" s="215"/>
      <c r="V34" s="216"/>
      <c r="W34" s="216"/>
      <c r="X34" s="217"/>
      <c r="Y34" s="215"/>
      <c r="Z34" s="216"/>
      <c r="AA34" s="216"/>
      <c r="AB34" s="217"/>
      <c r="AC34" s="215"/>
      <c r="AD34" s="216"/>
      <c r="AE34" s="217"/>
      <c r="AF34" s="215"/>
      <c r="AG34" s="216"/>
      <c r="AH34" s="216"/>
      <c r="AI34" s="216"/>
      <c r="AJ34" s="216"/>
      <c r="AK34" s="217"/>
    </row>
    <row r="35" spans="1:37" s="4" customFormat="1" ht="17.25" customHeight="1">
      <c r="A35" s="379"/>
      <c r="B35" s="215"/>
      <c r="C35" s="216"/>
      <c r="D35" s="216"/>
      <c r="E35" s="216"/>
      <c r="F35" s="216"/>
      <c r="G35" s="216"/>
      <c r="H35" s="216"/>
      <c r="I35" s="217"/>
      <c r="J35" s="215"/>
      <c r="K35" s="216"/>
      <c r="L35" s="216"/>
      <c r="M35" s="217"/>
      <c r="N35" s="215"/>
      <c r="O35" s="216"/>
      <c r="P35" s="217"/>
      <c r="Q35" s="215"/>
      <c r="R35" s="216"/>
      <c r="S35" s="216"/>
      <c r="T35" s="217"/>
      <c r="U35" s="215"/>
      <c r="V35" s="216"/>
      <c r="W35" s="216"/>
      <c r="X35" s="217"/>
      <c r="Y35" s="215"/>
      <c r="Z35" s="216"/>
      <c r="AA35" s="216"/>
      <c r="AB35" s="217"/>
      <c r="AC35" s="215"/>
      <c r="AD35" s="216"/>
      <c r="AE35" s="217"/>
      <c r="AF35" s="215"/>
      <c r="AG35" s="216"/>
      <c r="AH35" s="216"/>
      <c r="AI35" s="216"/>
      <c r="AJ35" s="216"/>
      <c r="AK35" s="217"/>
    </row>
    <row r="36" spans="1:37" ht="17.25" customHeight="1">
      <c r="A36" s="379"/>
      <c r="B36" s="215"/>
      <c r="C36" s="216"/>
      <c r="D36" s="216"/>
      <c r="E36" s="216"/>
      <c r="F36" s="216"/>
      <c r="G36" s="216"/>
      <c r="H36" s="216"/>
      <c r="I36" s="217"/>
      <c r="J36" s="215"/>
      <c r="K36" s="216"/>
      <c r="L36" s="216"/>
      <c r="M36" s="217"/>
      <c r="N36" s="215"/>
      <c r="O36" s="216"/>
      <c r="P36" s="217"/>
      <c r="Q36" s="215"/>
      <c r="R36" s="216"/>
      <c r="S36" s="216"/>
      <c r="T36" s="217"/>
      <c r="U36" s="215"/>
      <c r="V36" s="216"/>
      <c r="W36" s="216"/>
      <c r="X36" s="217"/>
      <c r="Y36" s="215"/>
      <c r="Z36" s="216"/>
      <c r="AA36" s="216"/>
      <c r="AB36" s="217"/>
      <c r="AC36" s="215"/>
      <c r="AD36" s="216"/>
      <c r="AE36" s="217"/>
      <c r="AF36" s="215"/>
      <c r="AG36" s="216"/>
      <c r="AH36" s="216"/>
      <c r="AI36" s="216"/>
      <c r="AJ36" s="216"/>
      <c r="AK36" s="217"/>
    </row>
    <row r="37" spans="1:37" ht="17.25" customHeight="1">
      <c r="A37" s="379"/>
      <c r="B37" s="215"/>
      <c r="C37" s="216"/>
      <c r="D37" s="216"/>
      <c r="E37" s="216"/>
      <c r="F37" s="216"/>
      <c r="G37" s="216"/>
      <c r="H37" s="216"/>
      <c r="I37" s="217"/>
      <c r="J37" s="215"/>
      <c r="K37" s="216"/>
      <c r="L37" s="216"/>
      <c r="M37" s="217"/>
      <c r="N37" s="215"/>
      <c r="O37" s="216"/>
      <c r="P37" s="217"/>
      <c r="Q37" s="215"/>
      <c r="R37" s="216"/>
      <c r="S37" s="216"/>
      <c r="T37" s="217"/>
      <c r="U37" s="215"/>
      <c r="V37" s="216"/>
      <c r="W37" s="216"/>
      <c r="X37" s="217"/>
      <c r="Y37" s="215"/>
      <c r="Z37" s="216"/>
      <c r="AA37" s="216"/>
      <c r="AB37" s="217"/>
      <c r="AC37" s="215"/>
      <c r="AD37" s="216"/>
      <c r="AE37" s="217"/>
      <c r="AF37" s="215"/>
      <c r="AG37" s="216"/>
      <c r="AH37" s="216"/>
      <c r="AI37" s="216"/>
      <c r="AJ37" s="216"/>
      <c r="AK37" s="217"/>
    </row>
    <row r="38" spans="1:37" ht="17.25" customHeight="1">
      <c r="A38" s="379"/>
      <c r="B38" s="215"/>
      <c r="C38" s="216"/>
      <c r="D38" s="216"/>
      <c r="E38" s="216"/>
      <c r="F38" s="216"/>
      <c r="G38" s="216"/>
      <c r="H38" s="216"/>
      <c r="I38" s="217"/>
      <c r="J38" s="215"/>
      <c r="K38" s="216"/>
      <c r="L38" s="216"/>
      <c r="M38" s="217"/>
      <c r="N38" s="215"/>
      <c r="O38" s="216"/>
      <c r="P38" s="217"/>
      <c r="Q38" s="215"/>
      <c r="R38" s="216"/>
      <c r="S38" s="216"/>
      <c r="T38" s="217"/>
      <c r="U38" s="215"/>
      <c r="V38" s="216"/>
      <c r="W38" s="216"/>
      <c r="X38" s="217"/>
      <c r="Y38" s="215"/>
      <c r="Z38" s="216"/>
      <c r="AA38" s="216"/>
      <c r="AB38" s="217"/>
      <c r="AC38" s="215"/>
      <c r="AD38" s="216"/>
      <c r="AE38" s="217"/>
      <c r="AF38" s="215"/>
      <c r="AG38" s="216"/>
      <c r="AH38" s="216"/>
      <c r="AI38" s="216"/>
      <c r="AJ38" s="216"/>
      <c r="AK38" s="217"/>
    </row>
    <row r="39" spans="1:37" ht="17.25" customHeight="1">
      <c r="A39" s="379"/>
      <c r="B39" s="215"/>
      <c r="C39" s="216"/>
      <c r="D39" s="216"/>
      <c r="E39" s="216"/>
      <c r="F39" s="216"/>
      <c r="G39" s="216"/>
      <c r="H39" s="216"/>
      <c r="I39" s="217"/>
      <c r="J39" s="215"/>
      <c r="K39" s="216"/>
      <c r="L39" s="216"/>
      <c r="M39" s="217"/>
      <c r="N39" s="215"/>
      <c r="O39" s="216"/>
      <c r="P39" s="217"/>
      <c r="Q39" s="215"/>
      <c r="R39" s="216"/>
      <c r="S39" s="216"/>
      <c r="T39" s="217"/>
      <c r="U39" s="215"/>
      <c r="V39" s="216"/>
      <c r="W39" s="216"/>
      <c r="X39" s="217"/>
      <c r="Y39" s="215"/>
      <c r="Z39" s="216"/>
      <c r="AA39" s="216"/>
      <c r="AB39" s="217"/>
      <c r="AC39" s="215"/>
      <c r="AD39" s="216"/>
      <c r="AE39" s="217"/>
      <c r="AF39" s="215"/>
      <c r="AG39" s="216"/>
      <c r="AH39" s="216"/>
      <c r="AI39" s="216"/>
      <c r="AJ39" s="216"/>
      <c r="AK39" s="217"/>
    </row>
    <row r="40" spans="1:37" ht="17.25" customHeight="1">
      <c r="A40" s="379"/>
      <c r="B40" s="215"/>
      <c r="C40" s="216"/>
      <c r="D40" s="216"/>
      <c r="E40" s="216"/>
      <c r="F40" s="216"/>
      <c r="G40" s="216"/>
      <c r="H40" s="216"/>
      <c r="I40" s="217"/>
      <c r="J40" s="215"/>
      <c r="K40" s="216"/>
      <c r="L40" s="216"/>
      <c r="M40" s="217"/>
      <c r="N40" s="215"/>
      <c r="O40" s="216"/>
      <c r="P40" s="217"/>
      <c r="Q40" s="215"/>
      <c r="R40" s="216"/>
      <c r="S40" s="216"/>
      <c r="T40" s="217"/>
      <c r="U40" s="215"/>
      <c r="V40" s="216"/>
      <c r="W40" s="216"/>
      <c r="X40" s="217"/>
      <c r="Y40" s="215"/>
      <c r="Z40" s="216"/>
      <c r="AA40" s="216"/>
      <c r="AB40" s="217"/>
      <c r="AC40" s="215"/>
      <c r="AD40" s="216"/>
      <c r="AE40" s="217"/>
      <c r="AF40" s="215"/>
      <c r="AG40" s="216"/>
      <c r="AH40" s="216"/>
      <c r="AI40" s="216"/>
      <c r="AJ40" s="216"/>
      <c r="AK40" s="217"/>
    </row>
    <row r="41" spans="1:37" ht="17.25" customHeight="1">
      <c r="A41" s="379"/>
      <c r="B41" s="215"/>
      <c r="C41" s="216"/>
      <c r="D41" s="216"/>
      <c r="E41" s="216"/>
      <c r="F41" s="216"/>
      <c r="G41" s="216"/>
      <c r="H41" s="216"/>
      <c r="I41" s="217"/>
      <c r="J41" s="215"/>
      <c r="K41" s="216"/>
      <c r="L41" s="216"/>
      <c r="M41" s="217"/>
      <c r="N41" s="215"/>
      <c r="O41" s="216"/>
      <c r="P41" s="217"/>
      <c r="Q41" s="215"/>
      <c r="R41" s="216"/>
      <c r="S41" s="216"/>
      <c r="T41" s="217"/>
      <c r="U41" s="215"/>
      <c r="V41" s="216"/>
      <c r="W41" s="216"/>
      <c r="X41" s="217"/>
      <c r="Y41" s="215"/>
      <c r="Z41" s="216"/>
      <c r="AA41" s="216"/>
      <c r="AB41" s="217"/>
      <c r="AC41" s="215"/>
      <c r="AD41" s="216"/>
      <c r="AE41" s="217"/>
      <c r="AF41" s="215"/>
      <c r="AG41" s="216"/>
      <c r="AH41" s="216"/>
      <c r="AI41" s="216"/>
      <c r="AJ41" s="216"/>
      <c r="AK41" s="217"/>
    </row>
    <row r="42" spans="1:37" s="4" customFormat="1" ht="17.25" customHeight="1">
      <c r="A42" s="379"/>
      <c r="B42" s="215"/>
      <c r="C42" s="216"/>
      <c r="D42" s="216"/>
      <c r="E42" s="216"/>
      <c r="F42" s="216"/>
      <c r="G42" s="216"/>
      <c r="H42" s="216"/>
      <c r="I42" s="217"/>
      <c r="J42" s="215"/>
      <c r="K42" s="216"/>
      <c r="L42" s="216"/>
      <c r="M42" s="217"/>
      <c r="N42" s="215"/>
      <c r="O42" s="216"/>
      <c r="P42" s="217"/>
      <c r="Q42" s="215"/>
      <c r="R42" s="216"/>
      <c r="S42" s="216"/>
      <c r="T42" s="217"/>
      <c r="U42" s="215"/>
      <c r="V42" s="216"/>
      <c r="W42" s="216"/>
      <c r="X42" s="217"/>
      <c r="Y42" s="215"/>
      <c r="Z42" s="216"/>
      <c r="AA42" s="216"/>
      <c r="AB42" s="217"/>
      <c r="AC42" s="215"/>
      <c r="AD42" s="216"/>
      <c r="AE42" s="217"/>
      <c r="AF42" s="215"/>
      <c r="AG42" s="216"/>
      <c r="AH42" s="216"/>
      <c r="AI42" s="216"/>
      <c r="AJ42" s="216"/>
      <c r="AK42" s="217"/>
    </row>
    <row r="43" spans="1:37" s="4" customFormat="1" ht="17.25" customHeight="1">
      <c r="A43" s="379"/>
      <c r="B43" s="215"/>
      <c r="C43" s="216"/>
      <c r="D43" s="216"/>
      <c r="E43" s="216"/>
      <c r="F43" s="216"/>
      <c r="G43" s="216"/>
      <c r="H43" s="216"/>
      <c r="I43" s="217"/>
      <c r="J43" s="215"/>
      <c r="K43" s="216"/>
      <c r="L43" s="216"/>
      <c r="M43" s="217"/>
      <c r="N43" s="215"/>
      <c r="O43" s="216"/>
      <c r="P43" s="217"/>
      <c r="Q43" s="215"/>
      <c r="R43" s="216"/>
      <c r="S43" s="216"/>
      <c r="T43" s="217"/>
      <c r="U43" s="215"/>
      <c r="V43" s="216"/>
      <c r="W43" s="216"/>
      <c r="X43" s="217"/>
      <c r="Y43" s="215"/>
      <c r="Z43" s="216"/>
      <c r="AA43" s="216"/>
      <c r="AB43" s="217"/>
      <c r="AC43" s="215"/>
      <c r="AD43" s="216"/>
      <c r="AE43" s="217"/>
      <c r="AF43" s="215"/>
      <c r="AG43" s="216"/>
      <c r="AH43" s="216"/>
      <c r="AI43" s="216"/>
      <c r="AJ43" s="216"/>
      <c r="AK43" s="217"/>
    </row>
    <row r="44" spans="1:37" s="4" customFormat="1" ht="17.25" customHeight="1">
      <c r="A44" s="379"/>
      <c r="B44" s="215"/>
      <c r="C44" s="216"/>
      <c r="D44" s="216"/>
      <c r="E44" s="216"/>
      <c r="F44" s="216"/>
      <c r="G44" s="216"/>
      <c r="H44" s="216"/>
      <c r="I44" s="217"/>
      <c r="J44" s="215"/>
      <c r="K44" s="216"/>
      <c r="L44" s="216"/>
      <c r="M44" s="217"/>
      <c r="N44" s="215"/>
      <c r="O44" s="216"/>
      <c r="P44" s="217"/>
      <c r="Q44" s="215"/>
      <c r="R44" s="216"/>
      <c r="S44" s="216"/>
      <c r="T44" s="217"/>
      <c r="U44" s="215"/>
      <c r="V44" s="216"/>
      <c r="W44" s="216"/>
      <c r="X44" s="217"/>
      <c r="Y44" s="215"/>
      <c r="Z44" s="216"/>
      <c r="AA44" s="216"/>
      <c r="AB44" s="217"/>
      <c r="AC44" s="215"/>
      <c r="AD44" s="216"/>
      <c r="AE44" s="217"/>
      <c r="AF44" s="215"/>
      <c r="AG44" s="216"/>
      <c r="AH44" s="216"/>
      <c r="AI44" s="216"/>
      <c r="AJ44" s="216"/>
      <c r="AK44" s="217"/>
    </row>
    <row r="45" spans="1:37" s="4" customFormat="1" ht="17.25" customHeight="1">
      <c r="A45" s="379"/>
      <c r="B45" s="215"/>
      <c r="C45" s="216"/>
      <c r="D45" s="216"/>
      <c r="E45" s="216"/>
      <c r="F45" s="216"/>
      <c r="G45" s="216"/>
      <c r="H45" s="216"/>
      <c r="I45" s="217"/>
      <c r="J45" s="215"/>
      <c r="K45" s="216"/>
      <c r="L45" s="216"/>
      <c r="M45" s="217"/>
      <c r="N45" s="215"/>
      <c r="O45" s="216"/>
      <c r="P45" s="217"/>
      <c r="Q45" s="215"/>
      <c r="R45" s="216"/>
      <c r="S45" s="216"/>
      <c r="T45" s="217"/>
      <c r="U45" s="215"/>
      <c r="V45" s="216"/>
      <c r="W45" s="216"/>
      <c r="X45" s="217"/>
      <c r="Y45" s="215"/>
      <c r="Z45" s="216"/>
      <c r="AA45" s="216"/>
      <c r="AB45" s="217"/>
      <c r="AC45" s="215"/>
      <c r="AD45" s="216"/>
      <c r="AE45" s="217"/>
      <c r="AF45" s="215"/>
      <c r="AG45" s="216"/>
      <c r="AH45" s="216"/>
      <c r="AI45" s="216"/>
      <c r="AJ45" s="216"/>
      <c r="AK45" s="217"/>
    </row>
    <row r="46" spans="1:37" s="4" customFormat="1" ht="17.25" customHeight="1">
      <c r="A46" s="379"/>
      <c r="B46" s="218"/>
      <c r="C46" s="219"/>
      <c r="D46" s="219"/>
      <c r="E46" s="219"/>
      <c r="F46" s="219"/>
      <c r="G46" s="219"/>
      <c r="H46" s="219"/>
      <c r="I46" s="220"/>
      <c r="J46" s="218"/>
      <c r="K46" s="219"/>
      <c r="L46" s="219"/>
      <c r="M46" s="220"/>
      <c r="N46" s="218"/>
      <c r="O46" s="219"/>
      <c r="P46" s="220"/>
      <c r="Q46" s="218"/>
      <c r="R46" s="219"/>
      <c r="S46" s="219"/>
      <c r="T46" s="220"/>
      <c r="U46" s="218"/>
      <c r="V46" s="219"/>
      <c r="W46" s="219"/>
      <c r="X46" s="220"/>
      <c r="Y46" s="218"/>
      <c r="Z46" s="219"/>
      <c r="AA46" s="219"/>
      <c r="AB46" s="220"/>
      <c r="AC46" s="218"/>
      <c r="AD46" s="219"/>
      <c r="AE46" s="220"/>
      <c r="AF46" s="218"/>
      <c r="AG46" s="219"/>
      <c r="AH46" s="219"/>
      <c r="AI46" s="219"/>
      <c r="AJ46" s="219"/>
      <c r="AK46" s="220"/>
    </row>
    <row r="47" spans="1:37" s="4" customFormat="1" ht="17.25" customHeight="1">
      <c r="B47" s="211" t="s">
        <v>531</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row>
    <row r="48" spans="1:37" s="4" customFormat="1" ht="17.25" customHeight="1">
      <c r="B48" s="212"/>
      <c r="C48" s="212"/>
      <c r="D48" s="213" t="s">
        <v>532</v>
      </c>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row>
    <row r="49" spans="2:31" s="4" customFormat="1" ht="17.25" customHeight="1">
      <c r="B49" s="211" t="s">
        <v>533</v>
      </c>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row>
    <row r="50" spans="2:31" s="4" customFormat="1" ht="17.25" customHeight="1">
      <c r="B50" s="212"/>
      <c r="C50" s="212"/>
      <c r="D50" s="214" t="s">
        <v>534</v>
      </c>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row>
    <row r="51" spans="2:31" s="4" customFormat="1" ht="17.25" customHeight="1">
      <c r="B51" s="211" t="s">
        <v>535</v>
      </c>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row>
    <row r="52" spans="2:31" s="4" customFormat="1" ht="17.25" customHeight="1">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row>
    <row r="53" spans="2:31" s="4" customFormat="1" ht="17.25" customHeight="1">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row>
    <row r="54" spans="2:31" s="4" customFormat="1" ht="17.25" customHeight="1">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row>
    <row r="55" spans="2:31" s="4" customFormat="1" ht="17.25" customHeight="1">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row>
    <row r="56" spans="2:31" s="4" customFormat="1" ht="17.25" customHeight="1">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row>
    <row r="57" spans="2:31" ht="17.25" customHeight="1">
      <c r="D57" s="212"/>
    </row>
    <row r="58" spans="2:31" ht="9.9499999999999993" customHeight="1"/>
    <row r="59" spans="2:31" ht="9.9499999999999993" customHeight="1"/>
    <row r="60" spans="2:31" ht="9.9499999999999993" customHeight="1"/>
    <row r="61" spans="2:31" ht="9.9499999999999993" customHeight="1"/>
    <row r="62" spans="2:31" ht="9.9499999999999993" customHeight="1"/>
    <row r="63" spans="2:31" ht="9.9499999999999993" customHeight="1"/>
    <row r="64" spans="2:31" ht="9.9499999999999993" customHeight="1"/>
  </sheetData>
  <sheetProtection algorithmName="SHA-512" hashValue="OuP3hGMVIUo2sZ1lLR1lwphfKvmCfiZE6nC6UVo200MenuJalQmbqTmQ+X444W0fnvN3dKXBfgxu7pbPDTPpTw==" saltValue="X6qKM5kJ10XXSMUAYtQXvg==" spinCount="100000" sheet="1" objects="1" scenarios="1"/>
  <mergeCells count="39">
    <mergeCell ref="Y11:AB12"/>
    <mergeCell ref="Y13:AB14"/>
    <mergeCell ref="B4:AK4"/>
    <mergeCell ref="B5:AK5"/>
    <mergeCell ref="B6:AK6"/>
    <mergeCell ref="B8:I10"/>
    <mergeCell ref="J8:M10"/>
    <mergeCell ref="N8:P10"/>
    <mergeCell ref="Q8:T10"/>
    <mergeCell ref="U8:X10"/>
    <mergeCell ref="Y8:AB10"/>
    <mergeCell ref="AC8:AE10"/>
    <mergeCell ref="AF8:AK10"/>
    <mergeCell ref="AC11:AE12"/>
    <mergeCell ref="AF11:AK12"/>
    <mergeCell ref="A21:A22"/>
    <mergeCell ref="A19:A20"/>
    <mergeCell ref="A17:A18"/>
    <mergeCell ref="A15:A16"/>
    <mergeCell ref="A13:A14"/>
    <mergeCell ref="B11:I11"/>
    <mergeCell ref="B12:I12"/>
    <mergeCell ref="A11:A12"/>
    <mergeCell ref="J11:M12"/>
    <mergeCell ref="N11:P12"/>
    <mergeCell ref="Q11:T12"/>
    <mergeCell ref="U11:X12"/>
    <mergeCell ref="A45:A46"/>
    <mergeCell ref="A43:A44"/>
    <mergeCell ref="A41:A42"/>
    <mergeCell ref="A39:A40"/>
    <mergeCell ref="A37:A38"/>
    <mergeCell ref="A25:A26"/>
    <mergeCell ref="A23:A24"/>
    <mergeCell ref="A35:A36"/>
    <mergeCell ref="A33:A34"/>
    <mergeCell ref="A31:A32"/>
    <mergeCell ref="A29:A30"/>
    <mergeCell ref="A27:A28"/>
  </mergeCells>
  <phoneticPr fontId="1"/>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DAB5-B275-4B53-8545-FDB9E6E99E7C}">
  <sheetPr>
    <tabColor rgb="FF002060"/>
    <pageSetUpPr fitToPage="1"/>
  </sheetPr>
  <dimension ref="A1:AL34"/>
  <sheetViews>
    <sheetView showZeros="0" view="pageBreakPreview" zoomScale="96" zoomScaleNormal="130" zoomScaleSheetLayoutView="96" workbookViewId="0">
      <selection activeCell="AM22" sqref="AM22"/>
    </sheetView>
  </sheetViews>
  <sheetFormatPr defaultColWidth="2.625" defaultRowHeight="12"/>
  <cols>
    <col min="1" max="1" width="0.875" style="60" customWidth="1"/>
    <col min="2" max="32" width="2.625" style="60" customWidth="1"/>
    <col min="33" max="173" width="1.625" style="60" customWidth="1"/>
    <col min="174" max="16384" width="2.625" style="60"/>
  </cols>
  <sheetData>
    <row r="1" spans="1:38" ht="20.100000000000001" customHeight="1">
      <c r="B1" s="61"/>
      <c r="C1" s="61"/>
      <c r="D1" s="61"/>
      <c r="E1" s="61"/>
      <c r="F1" s="61"/>
      <c r="G1" s="61"/>
      <c r="H1" s="61"/>
      <c r="I1" s="61"/>
      <c r="J1" s="61"/>
      <c r="K1" s="61"/>
      <c r="L1" s="674" t="s">
        <v>346</v>
      </c>
      <c r="M1" s="675"/>
      <c r="N1" s="675"/>
      <c r="O1" s="675"/>
      <c r="P1" s="675"/>
      <c r="Q1" s="675"/>
      <c r="R1" s="675"/>
      <c r="S1" s="675"/>
      <c r="T1" s="675"/>
      <c r="U1" s="675"/>
      <c r="V1" s="675"/>
      <c r="W1" s="676"/>
      <c r="X1" s="61"/>
      <c r="Y1" s="61"/>
      <c r="Z1" s="61"/>
      <c r="AA1" s="61"/>
      <c r="AB1" s="61"/>
      <c r="AC1" s="61"/>
      <c r="AD1" s="61"/>
      <c r="AE1" s="61"/>
      <c r="AF1" s="61"/>
      <c r="AG1" s="61"/>
      <c r="AH1" s="61"/>
      <c r="AI1" s="61"/>
      <c r="AJ1" s="61"/>
      <c r="AK1" s="61"/>
      <c r="AL1" s="61"/>
    </row>
    <row r="2" spans="1:38" ht="14.25" customHeight="1">
      <c r="A2" s="61"/>
      <c r="B2" s="61"/>
      <c r="C2" s="61"/>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1"/>
      <c r="AF2" s="61"/>
      <c r="AG2" s="61"/>
      <c r="AH2" s="61"/>
      <c r="AI2" s="61"/>
      <c r="AJ2" s="61"/>
      <c r="AK2" s="61"/>
      <c r="AL2" s="61"/>
    </row>
    <row r="3" spans="1:38" ht="17.25">
      <c r="A3" s="61"/>
      <c r="B3" s="61"/>
      <c r="C3" s="678" t="s">
        <v>347</v>
      </c>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1"/>
      <c r="AH3" s="61"/>
      <c r="AI3" s="61"/>
      <c r="AJ3" s="61"/>
      <c r="AK3" s="61"/>
      <c r="AL3" s="61"/>
    </row>
    <row r="4" spans="1:38" ht="17.25">
      <c r="A4" s="61"/>
      <c r="B4" s="61"/>
      <c r="C4" s="62"/>
      <c r="D4" s="61"/>
      <c r="E4" s="61"/>
      <c r="F4" s="61"/>
      <c r="G4" s="61"/>
      <c r="H4" s="61"/>
      <c r="I4" s="61"/>
      <c r="J4" s="61"/>
      <c r="K4" s="61"/>
      <c r="L4" s="61"/>
      <c r="M4" s="61"/>
      <c r="N4" s="61"/>
      <c r="O4" s="61"/>
      <c r="P4" s="61"/>
      <c r="Q4" s="61"/>
      <c r="R4" s="61"/>
      <c r="S4" s="61"/>
      <c r="T4" s="61"/>
      <c r="U4" s="680"/>
      <c r="V4" s="680"/>
      <c r="W4" s="680"/>
      <c r="X4" s="680"/>
      <c r="Y4" s="680"/>
      <c r="Z4" s="61"/>
      <c r="AA4" s="61"/>
      <c r="AB4" s="61"/>
      <c r="AC4" s="61"/>
      <c r="AD4" s="61"/>
      <c r="AE4" s="61"/>
      <c r="AF4" s="61"/>
      <c r="AG4" s="61"/>
      <c r="AH4" s="61"/>
      <c r="AI4" s="61"/>
      <c r="AJ4" s="61"/>
      <c r="AK4" s="61"/>
      <c r="AL4" s="61"/>
    </row>
    <row r="5" spans="1:38" ht="17.25" customHeight="1">
      <c r="A5" s="61"/>
      <c r="B5" s="61"/>
      <c r="C5" s="62"/>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row>
    <row r="6" spans="1:38" ht="34.5" customHeight="1">
      <c r="A6" s="61"/>
      <c r="B6" s="61"/>
      <c r="C6" s="62"/>
      <c r="D6" s="61"/>
      <c r="E6" s="61"/>
      <c r="F6" s="61"/>
      <c r="G6" s="61"/>
      <c r="H6" s="61"/>
      <c r="I6" s="61"/>
      <c r="J6" s="61"/>
      <c r="K6" s="61"/>
      <c r="L6" s="61"/>
      <c r="M6" s="61"/>
      <c r="N6" s="681" t="s">
        <v>348</v>
      </c>
      <c r="O6" s="682"/>
      <c r="P6" s="682"/>
      <c r="Q6" s="682"/>
      <c r="R6" s="682"/>
      <c r="S6" s="683">
        <f>データシート!D21</f>
        <v>0</v>
      </c>
      <c r="T6" s="684"/>
      <c r="U6" s="684"/>
      <c r="V6" s="684"/>
      <c r="W6" s="684"/>
      <c r="X6" s="684"/>
      <c r="Y6" s="684"/>
      <c r="Z6" s="684"/>
      <c r="AA6" s="684"/>
      <c r="AB6" s="684"/>
      <c r="AC6" s="684"/>
      <c r="AD6" s="684"/>
      <c r="AE6" s="61"/>
      <c r="AF6" s="61"/>
      <c r="AG6" s="61"/>
      <c r="AH6" s="61"/>
      <c r="AI6" s="61"/>
      <c r="AJ6" s="61"/>
      <c r="AK6" s="61"/>
      <c r="AL6" s="61"/>
    </row>
    <row r="7" spans="1:38" ht="17.25">
      <c r="A7" s="61"/>
      <c r="B7" s="61"/>
      <c r="C7" s="62"/>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row>
    <row r="8" spans="1:38" s="64" customFormat="1" ht="15" customHeight="1">
      <c r="A8" s="63"/>
      <c r="B8" s="667" t="s">
        <v>349</v>
      </c>
      <c r="C8" s="668"/>
      <c r="D8" s="668"/>
      <c r="E8" s="668"/>
      <c r="F8" s="63" t="s">
        <v>350</v>
      </c>
      <c r="G8" s="669">
        <f>データシート!D76</f>
        <v>0</v>
      </c>
      <c r="H8" s="669"/>
      <c r="I8" s="669"/>
      <c r="J8" s="669"/>
      <c r="K8" s="669"/>
      <c r="L8" s="669"/>
      <c r="M8" s="669"/>
      <c r="N8" s="669"/>
      <c r="O8" s="669"/>
      <c r="P8" s="669"/>
      <c r="Q8" s="63"/>
      <c r="R8" s="63"/>
      <c r="S8" s="63"/>
      <c r="T8" s="63"/>
      <c r="U8" s="63"/>
      <c r="V8" s="63"/>
      <c r="W8" s="63"/>
      <c r="X8" s="63"/>
      <c r="Y8" s="63"/>
      <c r="Z8" s="63"/>
      <c r="AA8" s="63"/>
      <c r="AB8" s="63"/>
      <c r="AC8" s="63"/>
      <c r="AD8" s="63"/>
      <c r="AE8" s="63"/>
      <c r="AF8" s="63"/>
      <c r="AG8" s="63"/>
      <c r="AH8" s="63"/>
      <c r="AI8" s="63"/>
      <c r="AJ8" s="63"/>
      <c r="AK8" s="63"/>
      <c r="AL8" s="63"/>
    </row>
    <row r="9" spans="1:38" s="64" customFormat="1" ht="15" customHeight="1">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row>
    <row r="10" spans="1:38" s="64" customFormat="1" ht="15" customHeight="1">
      <c r="A10" s="63"/>
      <c r="B10" s="667" t="s">
        <v>351</v>
      </c>
      <c r="C10" s="668"/>
      <c r="D10" s="668"/>
      <c r="E10" s="668"/>
      <c r="F10" s="63" t="s">
        <v>350</v>
      </c>
      <c r="G10" s="670">
        <f>データシート!D78</f>
        <v>0</v>
      </c>
      <c r="H10" s="670"/>
      <c r="I10" s="670"/>
      <c r="J10" s="65" t="s">
        <v>29</v>
      </c>
      <c r="K10" s="670">
        <f>データシート!L78</f>
        <v>0</v>
      </c>
      <c r="L10" s="670"/>
      <c r="M10" s="670"/>
      <c r="N10" s="670"/>
      <c r="O10" s="65"/>
      <c r="P10" s="65"/>
      <c r="Q10" s="65"/>
      <c r="R10" s="65"/>
      <c r="S10" s="63"/>
      <c r="T10" s="63"/>
      <c r="U10" s="63"/>
      <c r="V10" s="63"/>
      <c r="W10" s="63"/>
      <c r="X10" s="63"/>
      <c r="Y10" s="63"/>
      <c r="Z10" s="63"/>
      <c r="AA10" s="63"/>
      <c r="AB10" s="63"/>
      <c r="AC10" s="63"/>
      <c r="AD10" s="63"/>
      <c r="AE10" s="63"/>
      <c r="AF10" s="63"/>
      <c r="AG10" s="63"/>
      <c r="AH10" s="63"/>
      <c r="AI10" s="63"/>
      <c r="AJ10" s="63"/>
      <c r="AK10" s="63"/>
      <c r="AL10" s="63"/>
    </row>
    <row r="11" spans="1:38" s="64" customFormat="1" ht="15" customHeight="1">
      <c r="A11" s="63"/>
      <c r="B11" s="63"/>
      <c r="C11" s="66"/>
      <c r="D11" s="66"/>
      <c r="E11" s="66"/>
      <c r="F11" s="63"/>
      <c r="G11" s="63"/>
      <c r="H11" s="63"/>
      <c r="I11" s="63"/>
      <c r="J11" s="63"/>
      <c r="K11" s="63"/>
      <c r="L11" s="63"/>
      <c r="M11" s="63"/>
      <c r="N11" s="63"/>
      <c r="O11" s="63"/>
      <c r="P11" s="63"/>
      <c r="Q11" s="63"/>
      <c r="R11" s="63"/>
      <c r="S11" s="63"/>
      <c r="T11" s="63"/>
      <c r="U11" s="63"/>
      <c r="V11" s="67"/>
      <c r="W11" s="67"/>
      <c r="X11" s="67"/>
      <c r="Y11" s="67"/>
      <c r="Z11" s="67"/>
      <c r="AA11" s="68"/>
      <c r="AB11" s="67"/>
      <c r="AC11" s="67"/>
      <c r="AD11" s="67"/>
      <c r="AE11" s="67"/>
      <c r="AF11" s="67"/>
      <c r="AG11" s="63"/>
      <c r="AH11" s="63"/>
      <c r="AI11" s="63"/>
      <c r="AJ11" s="63"/>
      <c r="AK11" s="63"/>
      <c r="AL11" s="63"/>
    </row>
    <row r="12" spans="1:38" s="64" customFormat="1" ht="15" customHeight="1">
      <c r="A12" s="63"/>
      <c r="B12" s="667" t="s">
        <v>352</v>
      </c>
      <c r="C12" s="668"/>
      <c r="D12" s="668"/>
      <c r="E12" s="668"/>
      <c r="F12" s="63" t="s">
        <v>350</v>
      </c>
      <c r="G12" s="671"/>
      <c r="H12" s="671"/>
      <c r="I12" s="671"/>
      <c r="J12" s="671"/>
      <c r="K12" s="671"/>
      <c r="L12" s="671"/>
      <c r="M12" s="671"/>
      <c r="N12" s="671"/>
      <c r="O12" s="671"/>
      <c r="P12" s="671"/>
      <c r="Q12" s="671"/>
      <c r="R12" s="65"/>
      <c r="S12" s="63"/>
      <c r="T12" s="63"/>
      <c r="U12" s="63"/>
      <c r="V12" s="63"/>
      <c r="W12" s="63"/>
      <c r="X12" s="63"/>
      <c r="Y12" s="63"/>
      <c r="Z12" s="63"/>
      <c r="AA12" s="63"/>
      <c r="AB12" s="63"/>
      <c r="AC12" s="63"/>
      <c r="AD12" s="63"/>
      <c r="AE12" s="63"/>
      <c r="AF12" s="63"/>
      <c r="AG12" s="63"/>
      <c r="AH12" s="63"/>
      <c r="AI12" s="63"/>
      <c r="AJ12" s="63"/>
      <c r="AK12" s="63"/>
      <c r="AL12" s="63"/>
    </row>
    <row r="13" spans="1:38" s="64" customFormat="1" ht="15" customHeight="1">
      <c r="A13" s="63"/>
      <c r="B13" s="63"/>
      <c r="C13" s="66"/>
      <c r="D13" s="66"/>
      <c r="E13" s="66"/>
      <c r="F13" s="63"/>
      <c r="G13" s="63"/>
      <c r="H13" s="69"/>
      <c r="I13" s="69"/>
      <c r="J13" s="69"/>
      <c r="K13" s="69"/>
      <c r="L13" s="69"/>
      <c r="M13" s="69"/>
      <c r="N13" s="63"/>
      <c r="O13" s="63"/>
      <c r="P13" s="63"/>
      <c r="Q13" s="63"/>
      <c r="R13" s="63"/>
      <c r="S13" s="63"/>
      <c r="T13" s="63"/>
      <c r="U13" s="63"/>
      <c r="V13" s="67"/>
      <c r="W13" s="67"/>
      <c r="X13" s="67"/>
      <c r="Y13" s="67"/>
      <c r="Z13" s="67"/>
      <c r="AA13" s="68"/>
      <c r="AB13" s="67"/>
      <c r="AC13" s="67"/>
      <c r="AD13" s="67"/>
      <c r="AE13" s="67"/>
      <c r="AF13" s="67"/>
      <c r="AG13" s="63"/>
      <c r="AH13" s="63"/>
      <c r="AI13" s="63"/>
      <c r="AJ13" s="63"/>
      <c r="AK13" s="63"/>
      <c r="AL13" s="63"/>
    </row>
    <row r="14" spans="1:38" s="64" customFormat="1" ht="15" customHeight="1">
      <c r="A14" s="63"/>
      <c r="B14" s="667" t="s">
        <v>353</v>
      </c>
      <c r="C14" s="667"/>
      <c r="D14" s="667"/>
      <c r="E14" s="667"/>
      <c r="F14" s="63" t="s">
        <v>350</v>
      </c>
      <c r="G14" s="671" t="str">
        <f>データシート!D40&amp;"   様"</f>
        <v xml:space="preserve">   様</v>
      </c>
      <c r="H14" s="671"/>
      <c r="I14" s="671"/>
      <c r="J14" s="671"/>
      <c r="K14" s="671"/>
      <c r="L14" s="671"/>
      <c r="M14" s="671"/>
      <c r="N14" s="671"/>
      <c r="O14" s="671"/>
      <c r="P14" s="671"/>
      <c r="Q14" s="671"/>
      <c r="R14" s="671"/>
      <c r="S14" s="671"/>
      <c r="T14" s="671"/>
      <c r="U14" s="671"/>
      <c r="V14" s="671"/>
      <c r="W14" s="671"/>
      <c r="X14" s="671"/>
      <c r="Y14" s="671"/>
      <c r="Z14" s="671"/>
      <c r="AA14" s="671"/>
      <c r="AB14" s="671"/>
      <c r="AC14" s="671"/>
      <c r="AD14" s="671"/>
      <c r="AE14" s="70"/>
      <c r="AF14" s="70"/>
      <c r="AG14" s="63"/>
      <c r="AH14" s="63"/>
      <c r="AI14" s="63"/>
      <c r="AJ14" s="63"/>
      <c r="AK14" s="63"/>
      <c r="AL14" s="63"/>
    </row>
    <row r="15" spans="1:38" s="64" customFormat="1" ht="15" customHeight="1">
      <c r="A15" s="63"/>
      <c r="B15" s="63"/>
      <c r="C15" s="63"/>
      <c r="D15" s="63"/>
      <c r="E15" s="63"/>
      <c r="F15" s="63"/>
      <c r="G15" s="63"/>
      <c r="H15" s="63"/>
      <c r="I15" s="63"/>
      <c r="J15" s="63"/>
      <c r="K15" s="63"/>
      <c r="L15" s="63"/>
      <c r="M15" s="63"/>
      <c r="N15" s="63"/>
      <c r="O15" s="63"/>
      <c r="P15" s="63"/>
      <c r="Q15" s="63"/>
      <c r="R15" s="63"/>
      <c r="S15" s="63"/>
      <c r="T15" s="63"/>
      <c r="U15" s="63"/>
      <c r="V15" s="67"/>
      <c r="W15" s="67"/>
      <c r="X15" s="67"/>
      <c r="Y15" s="67"/>
      <c r="Z15" s="71"/>
      <c r="AA15" s="71"/>
      <c r="AB15" s="71"/>
      <c r="AC15" s="72"/>
      <c r="AD15" s="70"/>
      <c r="AE15" s="70"/>
      <c r="AF15" s="70"/>
      <c r="AG15" s="63"/>
      <c r="AH15" s="63"/>
      <c r="AI15" s="63"/>
      <c r="AJ15" s="63"/>
      <c r="AK15" s="63"/>
      <c r="AL15" s="63"/>
    </row>
    <row r="16" spans="1:38" s="64" customFormat="1" ht="15" customHeight="1">
      <c r="A16" s="63"/>
      <c r="B16" s="667" t="s">
        <v>354</v>
      </c>
      <c r="C16" s="667"/>
      <c r="D16" s="667"/>
      <c r="E16" s="667"/>
      <c r="F16" s="63" t="s">
        <v>350</v>
      </c>
      <c r="G16" s="672"/>
      <c r="H16" s="672"/>
      <c r="I16" s="672"/>
      <c r="J16" s="672"/>
      <c r="K16" s="673" t="s">
        <v>355</v>
      </c>
      <c r="L16" s="673"/>
      <c r="M16" s="63"/>
      <c r="N16" s="63"/>
      <c r="O16" s="63"/>
      <c r="P16" s="63"/>
      <c r="Q16" s="63"/>
      <c r="R16" s="63"/>
      <c r="S16" s="63"/>
      <c r="T16" s="63"/>
      <c r="U16" s="63"/>
      <c r="V16" s="67"/>
      <c r="W16" s="67"/>
      <c r="X16" s="67"/>
      <c r="Y16" s="67"/>
      <c r="Z16" s="71"/>
      <c r="AA16" s="71"/>
      <c r="AB16" s="71"/>
      <c r="AC16" s="72"/>
      <c r="AD16" s="70"/>
      <c r="AE16" s="70"/>
      <c r="AF16" s="70"/>
      <c r="AG16" s="63"/>
      <c r="AH16" s="63"/>
      <c r="AI16" s="63"/>
      <c r="AJ16" s="63"/>
      <c r="AK16" s="63"/>
      <c r="AL16" s="63"/>
    </row>
    <row r="17" spans="1:38" ht="53.25" customHeight="1">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row>
    <row r="18" spans="1:38" ht="18.75" customHeight="1" thickBot="1">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73" t="s">
        <v>356</v>
      </c>
      <c r="AG18" s="61"/>
      <c r="AH18" s="61"/>
      <c r="AI18" s="61"/>
      <c r="AJ18" s="61"/>
      <c r="AK18" s="61"/>
      <c r="AL18" s="61"/>
    </row>
    <row r="19" spans="1:38" ht="30" customHeight="1" thickBot="1">
      <c r="A19" s="61"/>
      <c r="B19" s="61"/>
      <c r="C19" s="609" t="s">
        <v>357</v>
      </c>
      <c r="D19" s="619"/>
      <c r="E19" s="619"/>
      <c r="F19" s="619"/>
      <c r="G19" s="619"/>
      <c r="H19" s="620"/>
      <c r="I19" s="665" t="s">
        <v>358</v>
      </c>
      <c r="J19" s="619"/>
      <c r="K19" s="619"/>
      <c r="L19" s="619"/>
      <c r="M19" s="619"/>
      <c r="N19" s="619"/>
      <c r="O19" s="619"/>
      <c r="P19" s="620"/>
      <c r="Q19" s="665" t="s">
        <v>359</v>
      </c>
      <c r="R19" s="619"/>
      <c r="S19" s="619"/>
      <c r="T19" s="619"/>
      <c r="U19" s="619"/>
      <c r="V19" s="619"/>
      <c r="W19" s="619"/>
      <c r="X19" s="620"/>
      <c r="Y19" s="619" t="s">
        <v>360</v>
      </c>
      <c r="Z19" s="619"/>
      <c r="AA19" s="619"/>
      <c r="AB19" s="619"/>
      <c r="AC19" s="619"/>
      <c r="AD19" s="619"/>
      <c r="AE19" s="619"/>
      <c r="AF19" s="666"/>
      <c r="AG19" s="61"/>
      <c r="AH19" s="61"/>
      <c r="AI19" s="61"/>
      <c r="AJ19" s="61"/>
      <c r="AK19" s="61"/>
      <c r="AL19" s="61"/>
    </row>
    <row r="20" spans="1:38" ht="29.25" customHeight="1">
      <c r="A20" s="61"/>
      <c r="B20" s="61"/>
      <c r="C20" s="649" t="s">
        <v>361</v>
      </c>
      <c r="D20" s="650"/>
      <c r="E20" s="650"/>
      <c r="F20" s="650"/>
      <c r="G20" s="650"/>
      <c r="H20" s="651"/>
      <c r="I20" s="74"/>
      <c r="J20" s="656"/>
      <c r="K20" s="656"/>
      <c r="L20" s="656"/>
      <c r="M20" s="656"/>
      <c r="N20" s="656"/>
      <c r="O20" s="656"/>
      <c r="P20" s="75"/>
      <c r="Q20" s="76"/>
      <c r="R20" s="656">
        <f>J20</f>
        <v>0</v>
      </c>
      <c r="S20" s="656"/>
      <c r="T20" s="656"/>
      <c r="U20" s="656"/>
      <c r="V20" s="656"/>
      <c r="W20" s="656"/>
      <c r="X20" s="77"/>
      <c r="Y20" s="657"/>
      <c r="Z20" s="653"/>
      <c r="AA20" s="653"/>
      <c r="AB20" s="653"/>
      <c r="AC20" s="653"/>
      <c r="AD20" s="653"/>
      <c r="AE20" s="653"/>
      <c r="AF20" s="658"/>
      <c r="AG20" s="61"/>
      <c r="AH20" s="61"/>
      <c r="AI20" s="61"/>
      <c r="AJ20" s="61"/>
      <c r="AK20" s="61"/>
      <c r="AL20" s="61"/>
    </row>
    <row r="21" spans="1:38" ht="29.25" customHeight="1">
      <c r="A21" s="61"/>
      <c r="B21" s="61"/>
      <c r="C21" s="635" t="s">
        <v>362</v>
      </c>
      <c r="D21" s="636"/>
      <c r="E21" s="636"/>
      <c r="F21" s="636"/>
      <c r="G21" s="636"/>
      <c r="H21" s="637"/>
      <c r="I21" s="659"/>
      <c r="J21" s="660"/>
      <c r="K21" s="660"/>
      <c r="L21" s="660"/>
      <c r="M21" s="660"/>
      <c r="N21" s="660"/>
      <c r="O21" s="660"/>
      <c r="P21" s="661"/>
      <c r="Q21" s="78" t="s">
        <v>363</v>
      </c>
      <c r="R21" s="638"/>
      <c r="S21" s="638"/>
      <c r="T21" s="638"/>
      <c r="U21" s="638"/>
      <c r="V21" s="638"/>
      <c r="W21" s="638"/>
      <c r="X21" s="79"/>
      <c r="Y21" s="662"/>
      <c r="Z21" s="663"/>
      <c r="AA21" s="663"/>
      <c r="AB21" s="663"/>
      <c r="AC21" s="663"/>
      <c r="AD21" s="663"/>
      <c r="AE21" s="663"/>
      <c r="AF21" s="664"/>
      <c r="AG21" s="61"/>
      <c r="AH21" s="61"/>
      <c r="AI21" s="61"/>
      <c r="AJ21" s="61"/>
      <c r="AK21" s="61"/>
      <c r="AL21" s="61"/>
    </row>
    <row r="22" spans="1:38" ht="29.25" customHeight="1" thickBot="1">
      <c r="A22" s="61"/>
      <c r="B22" s="61"/>
      <c r="C22" s="642" t="s">
        <v>364</v>
      </c>
      <c r="D22" s="643"/>
      <c r="E22" s="643"/>
      <c r="F22" s="643"/>
      <c r="G22" s="643"/>
      <c r="H22" s="644"/>
      <c r="I22" s="80"/>
      <c r="J22" s="645">
        <f>IFERROR(J20,"")</f>
        <v>0</v>
      </c>
      <c r="K22" s="645"/>
      <c r="L22" s="645"/>
      <c r="M22" s="645"/>
      <c r="N22" s="645"/>
      <c r="O22" s="645"/>
      <c r="P22" s="81"/>
      <c r="Q22" s="80"/>
      <c r="R22" s="645">
        <f>IFERROR(R20-R21,"")</f>
        <v>0</v>
      </c>
      <c r="S22" s="645"/>
      <c r="T22" s="645"/>
      <c r="U22" s="645"/>
      <c r="V22" s="645"/>
      <c r="W22" s="645"/>
      <c r="X22" s="81"/>
      <c r="Y22" s="646"/>
      <c r="Z22" s="647"/>
      <c r="AA22" s="647"/>
      <c r="AB22" s="647"/>
      <c r="AC22" s="647"/>
      <c r="AD22" s="647"/>
      <c r="AE22" s="647"/>
      <c r="AF22" s="648"/>
      <c r="AG22" s="61"/>
      <c r="AH22" s="61"/>
      <c r="AI22" s="61"/>
      <c r="AJ22" s="82"/>
      <c r="AK22" s="61"/>
      <c r="AL22" s="61"/>
    </row>
    <row r="23" spans="1:38" ht="29.25" customHeight="1">
      <c r="A23" s="61"/>
      <c r="B23" s="61"/>
      <c r="C23" s="649" t="s">
        <v>365</v>
      </c>
      <c r="D23" s="650"/>
      <c r="E23" s="650"/>
      <c r="F23" s="650"/>
      <c r="G23" s="650"/>
      <c r="H23" s="651"/>
      <c r="I23" s="74"/>
      <c r="J23" s="652"/>
      <c r="K23" s="652"/>
      <c r="L23" s="652"/>
      <c r="M23" s="652"/>
      <c r="N23" s="652"/>
      <c r="O23" s="652"/>
      <c r="P23" s="83"/>
      <c r="Q23" s="84"/>
      <c r="R23" s="652"/>
      <c r="S23" s="652"/>
      <c r="T23" s="652"/>
      <c r="U23" s="652"/>
      <c r="V23" s="652"/>
      <c r="W23" s="652"/>
      <c r="X23" s="77"/>
      <c r="Y23" s="653"/>
      <c r="Z23" s="654"/>
      <c r="AA23" s="654"/>
      <c r="AB23" s="654"/>
      <c r="AC23" s="654"/>
      <c r="AD23" s="654"/>
      <c r="AE23" s="654"/>
      <c r="AF23" s="655"/>
      <c r="AG23" s="61"/>
      <c r="AH23" s="61"/>
      <c r="AI23" s="61"/>
      <c r="AJ23" s="82"/>
      <c r="AK23" s="61"/>
      <c r="AL23" s="61"/>
    </row>
    <row r="24" spans="1:38" ht="29.25" customHeight="1">
      <c r="A24" s="61"/>
      <c r="B24" s="61"/>
      <c r="C24" s="628" t="s">
        <v>366</v>
      </c>
      <c r="D24" s="629"/>
      <c r="E24" s="629"/>
      <c r="F24" s="629"/>
      <c r="G24" s="629"/>
      <c r="H24" s="630"/>
      <c r="I24" s="85"/>
      <c r="J24" s="631"/>
      <c r="K24" s="631"/>
      <c r="L24" s="631"/>
      <c r="M24" s="631"/>
      <c r="N24" s="631"/>
      <c r="O24" s="631"/>
      <c r="P24" s="86"/>
      <c r="Q24" s="87"/>
      <c r="R24" s="631"/>
      <c r="S24" s="631"/>
      <c r="T24" s="631"/>
      <c r="U24" s="631"/>
      <c r="V24" s="631"/>
      <c r="W24" s="631"/>
      <c r="X24" s="88"/>
      <c r="Y24" s="632"/>
      <c r="Z24" s="633"/>
      <c r="AA24" s="633"/>
      <c r="AB24" s="633"/>
      <c r="AC24" s="633"/>
      <c r="AD24" s="633"/>
      <c r="AE24" s="633"/>
      <c r="AF24" s="634"/>
      <c r="AG24" s="61"/>
      <c r="AH24" s="61"/>
      <c r="AI24" s="61"/>
      <c r="AJ24" s="61"/>
      <c r="AK24" s="61"/>
      <c r="AL24" s="61"/>
    </row>
    <row r="25" spans="1:38" ht="29.25" customHeight="1" thickBot="1">
      <c r="A25" s="61"/>
      <c r="B25" s="61"/>
      <c r="C25" s="635" t="s">
        <v>367</v>
      </c>
      <c r="D25" s="636"/>
      <c r="E25" s="636"/>
      <c r="F25" s="636"/>
      <c r="G25" s="636"/>
      <c r="H25" s="637"/>
      <c r="I25" s="78"/>
      <c r="J25" s="638">
        <f>SUM(J23:O24)</f>
        <v>0</v>
      </c>
      <c r="K25" s="638"/>
      <c r="L25" s="638"/>
      <c r="M25" s="638"/>
      <c r="N25" s="638"/>
      <c r="O25" s="638"/>
      <c r="P25" s="79"/>
      <c r="Q25" s="78"/>
      <c r="R25" s="638">
        <f>SUM(R23:W24)</f>
        <v>0</v>
      </c>
      <c r="S25" s="638"/>
      <c r="T25" s="638"/>
      <c r="U25" s="638"/>
      <c r="V25" s="638"/>
      <c r="W25" s="638"/>
      <c r="X25" s="79"/>
      <c r="Y25" s="639"/>
      <c r="Z25" s="640"/>
      <c r="AA25" s="640"/>
      <c r="AB25" s="640"/>
      <c r="AC25" s="640"/>
      <c r="AD25" s="640"/>
      <c r="AE25" s="640"/>
      <c r="AF25" s="641"/>
      <c r="AG25" s="61"/>
      <c r="AH25" s="61"/>
      <c r="AI25" s="61"/>
      <c r="AJ25" s="61"/>
      <c r="AK25" s="61"/>
      <c r="AL25" s="61"/>
    </row>
    <row r="26" spans="1:38" ht="29.25" customHeight="1" thickBot="1">
      <c r="A26" s="61"/>
      <c r="B26" s="61"/>
      <c r="C26" s="609" t="s">
        <v>368</v>
      </c>
      <c r="D26" s="619"/>
      <c r="E26" s="619"/>
      <c r="F26" s="619"/>
      <c r="G26" s="619"/>
      <c r="H26" s="620"/>
      <c r="I26" s="89" t="s">
        <v>363</v>
      </c>
      <c r="J26" s="621"/>
      <c r="K26" s="621"/>
      <c r="L26" s="621"/>
      <c r="M26" s="621"/>
      <c r="N26" s="621"/>
      <c r="O26" s="621"/>
      <c r="P26" s="90"/>
      <c r="Q26" s="89" t="s">
        <v>363</v>
      </c>
      <c r="R26" s="621"/>
      <c r="S26" s="621"/>
      <c r="T26" s="621"/>
      <c r="U26" s="621"/>
      <c r="V26" s="621"/>
      <c r="W26" s="621"/>
      <c r="X26" s="90"/>
      <c r="Y26" s="622"/>
      <c r="Z26" s="623"/>
      <c r="AA26" s="623"/>
      <c r="AB26" s="623"/>
      <c r="AC26" s="623"/>
      <c r="AD26" s="623"/>
      <c r="AE26" s="623"/>
      <c r="AF26" s="624"/>
      <c r="AG26" s="61"/>
      <c r="AH26" s="61"/>
      <c r="AI26" s="61"/>
      <c r="AJ26" s="61"/>
      <c r="AK26" s="61"/>
      <c r="AL26" s="61"/>
    </row>
    <row r="27" spans="1:38" ht="29.25" customHeight="1" thickBot="1">
      <c r="A27" s="61"/>
      <c r="B27" s="61"/>
      <c r="C27" s="609" t="s">
        <v>369</v>
      </c>
      <c r="D27" s="619"/>
      <c r="E27" s="619"/>
      <c r="F27" s="619"/>
      <c r="G27" s="619"/>
      <c r="H27" s="620"/>
      <c r="I27" s="89"/>
      <c r="J27" s="625">
        <f>IFERROR((J22+J25-J26),"")</f>
        <v>0</v>
      </c>
      <c r="K27" s="625"/>
      <c r="L27" s="625"/>
      <c r="M27" s="625"/>
      <c r="N27" s="625"/>
      <c r="O27" s="625"/>
      <c r="P27" s="90"/>
      <c r="Q27" s="89"/>
      <c r="R27" s="625">
        <f>IFERROR((R22+R25-R26),"")</f>
        <v>0</v>
      </c>
      <c r="S27" s="625"/>
      <c r="T27" s="625"/>
      <c r="U27" s="625"/>
      <c r="V27" s="625"/>
      <c r="W27" s="625"/>
      <c r="X27" s="90"/>
      <c r="Y27" s="91" t="s">
        <v>370</v>
      </c>
      <c r="Z27" s="626">
        <f>IFERROR(J27-R27,"")</f>
        <v>0</v>
      </c>
      <c r="AA27" s="626"/>
      <c r="AB27" s="626"/>
      <c r="AC27" s="626"/>
      <c r="AD27" s="626"/>
      <c r="AE27" s="626"/>
      <c r="AF27" s="627"/>
      <c r="AG27" s="61"/>
      <c r="AH27" s="61"/>
      <c r="AI27" s="61"/>
      <c r="AJ27" s="61"/>
      <c r="AK27" s="61"/>
      <c r="AL27" s="61"/>
    </row>
    <row r="28" spans="1:38" ht="29.25" customHeight="1" thickBot="1">
      <c r="A28" s="61"/>
      <c r="B28" s="61"/>
      <c r="C28" s="609" t="s">
        <v>371</v>
      </c>
      <c r="D28" s="610"/>
      <c r="E28" s="610"/>
      <c r="F28" s="610"/>
      <c r="G28" s="610"/>
      <c r="H28" s="611"/>
      <c r="I28" s="89"/>
      <c r="J28" s="612" t="str">
        <f>IFERROR(J27/G16,"")</f>
        <v/>
      </c>
      <c r="K28" s="612"/>
      <c r="L28" s="612"/>
      <c r="M28" s="612"/>
      <c r="N28" s="612"/>
      <c r="O28" s="612"/>
      <c r="P28" s="90"/>
      <c r="Q28" s="92"/>
      <c r="R28" s="612" t="str">
        <f>IFERROR(R27/G16,"")</f>
        <v/>
      </c>
      <c r="S28" s="612"/>
      <c r="T28" s="612"/>
      <c r="U28" s="612"/>
      <c r="V28" s="612"/>
      <c r="W28" s="612"/>
      <c r="X28" s="93"/>
      <c r="Y28" s="613"/>
      <c r="Z28" s="614"/>
      <c r="AA28" s="614"/>
      <c r="AB28" s="614"/>
      <c r="AC28" s="614"/>
      <c r="AD28" s="614"/>
      <c r="AE28" s="614"/>
      <c r="AF28" s="615"/>
      <c r="AG28" s="61"/>
      <c r="AH28" s="61"/>
      <c r="AI28" s="61"/>
      <c r="AJ28" s="61"/>
      <c r="AK28" s="61"/>
      <c r="AL28" s="61"/>
    </row>
    <row r="29" spans="1:38" ht="6.75" customHeight="1">
      <c r="A29" s="61"/>
      <c r="B29" s="61"/>
      <c r="C29" s="94"/>
      <c r="D29" s="94"/>
      <c r="E29" s="94"/>
      <c r="F29" s="94"/>
      <c r="G29" s="94"/>
      <c r="H29" s="94"/>
      <c r="I29" s="95"/>
      <c r="J29" s="96"/>
      <c r="K29" s="96"/>
      <c r="L29" s="96"/>
      <c r="M29" s="96"/>
      <c r="N29" s="96"/>
      <c r="O29" s="96"/>
      <c r="P29" s="96"/>
      <c r="Q29" s="97"/>
      <c r="R29" s="96"/>
      <c r="S29" s="96"/>
      <c r="T29" s="96"/>
      <c r="U29" s="96"/>
      <c r="V29" s="96"/>
      <c r="W29" s="96"/>
      <c r="X29" s="98"/>
      <c r="Y29" s="99"/>
      <c r="Z29" s="100"/>
      <c r="AA29" s="100"/>
      <c r="AB29" s="100"/>
      <c r="AC29" s="100"/>
      <c r="AD29" s="100"/>
      <c r="AE29" s="100"/>
      <c r="AF29" s="100"/>
      <c r="AG29" s="61"/>
      <c r="AH29" s="61"/>
      <c r="AI29" s="61"/>
      <c r="AJ29" s="61"/>
      <c r="AK29" s="61"/>
      <c r="AL29" s="61"/>
    </row>
    <row r="30" spans="1:38" ht="15.75" customHeight="1">
      <c r="A30" s="61"/>
      <c r="B30" s="61"/>
      <c r="C30" s="101" t="s">
        <v>466</v>
      </c>
      <c r="D30" s="94"/>
      <c r="E30" s="94"/>
      <c r="F30" s="94"/>
      <c r="G30" s="94"/>
      <c r="H30" s="94"/>
      <c r="I30" s="95"/>
      <c r="J30" s="96"/>
      <c r="K30" s="96"/>
      <c r="L30" s="96"/>
      <c r="M30" s="96"/>
      <c r="N30" s="96"/>
      <c r="O30" s="96"/>
      <c r="P30" s="96"/>
      <c r="Q30" s="97"/>
      <c r="R30" s="96"/>
      <c r="S30" s="96"/>
      <c r="T30" s="96"/>
      <c r="U30" s="96"/>
      <c r="V30" s="96"/>
      <c r="W30" s="96"/>
      <c r="X30" s="98"/>
      <c r="Y30" s="99"/>
      <c r="Z30" s="100"/>
      <c r="AA30" s="100"/>
      <c r="AB30" s="100"/>
      <c r="AC30" s="100"/>
      <c r="AD30" s="100"/>
      <c r="AE30" s="100"/>
      <c r="AF30" s="100"/>
      <c r="AG30" s="61"/>
      <c r="AH30" s="61"/>
      <c r="AI30" s="61"/>
      <c r="AJ30" s="61"/>
      <c r="AK30" s="61"/>
      <c r="AL30" s="61"/>
    </row>
    <row r="31" spans="1:38" ht="29.25" customHeight="1">
      <c r="A31" s="61"/>
      <c r="B31" s="61"/>
      <c r="C31" s="101"/>
      <c r="D31" s="94"/>
      <c r="E31" s="94"/>
      <c r="F31" s="94"/>
      <c r="G31" s="94"/>
      <c r="H31" s="94"/>
      <c r="I31" s="95"/>
      <c r="J31" s="96"/>
      <c r="K31" s="96"/>
      <c r="L31" s="96"/>
      <c r="M31" s="96"/>
      <c r="N31" s="96"/>
      <c r="O31" s="96"/>
      <c r="P31" s="96"/>
      <c r="Q31" s="97"/>
      <c r="R31" s="96"/>
      <c r="S31" s="96"/>
      <c r="T31" s="96"/>
      <c r="U31" s="96"/>
      <c r="V31" s="96"/>
      <c r="W31" s="96"/>
      <c r="X31" s="98"/>
      <c r="Y31" s="99"/>
      <c r="Z31" s="100"/>
      <c r="AA31" s="100"/>
      <c r="AB31" s="100"/>
      <c r="AC31" s="100"/>
      <c r="AD31" s="100"/>
      <c r="AE31" s="100"/>
      <c r="AF31" s="100"/>
      <c r="AG31" s="61"/>
      <c r="AH31" s="61"/>
      <c r="AI31" s="61"/>
      <c r="AJ31" s="61"/>
      <c r="AK31" s="61"/>
      <c r="AL31" s="61"/>
    </row>
    <row r="32" spans="1:38" ht="12.75" thickBot="1"/>
    <row r="33" spans="3:25" ht="12.75" thickBot="1">
      <c r="C33" s="60" t="s">
        <v>372</v>
      </c>
      <c r="K33" s="616" t="e">
        <f>G16*R28</f>
        <v>#VALUE!</v>
      </c>
      <c r="L33" s="617"/>
      <c r="M33" s="617"/>
      <c r="N33" s="617"/>
      <c r="O33" s="618"/>
      <c r="S33" s="616">
        <f>R22+R25-R26</f>
        <v>0</v>
      </c>
      <c r="T33" s="617"/>
      <c r="U33" s="617"/>
      <c r="V33" s="617"/>
      <c r="W33" s="618"/>
      <c r="Y33" s="60" t="s">
        <v>373</v>
      </c>
    </row>
    <row r="34" spans="3:25">
      <c r="C34" s="102" t="s">
        <v>374</v>
      </c>
    </row>
  </sheetData>
  <sheetProtection selectLockedCells="1"/>
  <mergeCells count="60">
    <mergeCell ref="L1:W1"/>
    <mergeCell ref="D2:AD2"/>
    <mergeCell ref="C3:AF3"/>
    <mergeCell ref="U4:Y4"/>
    <mergeCell ref="N6:R6"/>
    <mergeCell ref="S6:AD6"/>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C20:H20"/>
    <mergeCell ref="J20:O20"/>
    <mergeCell ref="R20:W20"/>
    <mergeCell ref="Y20:AF20"/>
    <mergeCell ref="C21:H21"/>
    <mergeCell ref="I21:P21"/>
    <mergeCell ref="R21:W21"/>
    <mergeCell ref="Y21:AF21"/>
    <mergeCell ref="C22:H22"/>
    <mergeCell ref="J22:O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Z27:AF27"/>
    <mergeCell ref="C28:H28"/>
    <mergeCell ref="J28:O28"/>
    <mergeCell ref="R28:W28"/>
    <mergeCell ref="Y28:AF28"/>
    <mergeCell ref="K33:O33"/>
    <mergeCell ref="S33:W33"/>
  </mergeCells>
  <phoneticPr fontId="1"/>
  <conditionalFormatting sqref="G16:J16">
    <cfRule type="expression" dxfId="37" priority="10">
      <formula>$G$16=""</formula>
    </cfRule>
  </conditionalFormatting>
  <conditionalFormatting sqref="G12:Q12">
    <cfRule type="expression" dxfId="36" priority="1">
      <formula>$G$12=""</formula>
    </cfRule>
  </conditionalFormatting>
  <conditionalFormatting sqref="J20:O20">
    <cfRule type="expression" dxfId="35" priority="9">
      <formula>$J$20=""</formula>
    </cfRule>
  </conditionalFormatting>
  <conditionalFormatting sqref="J23:O23">
    <cfRule type="expression" dxfId="34" priority="7">
      <formula>$J$23=""</formula>
    </cfRule>
  </conditionalFormatting>
  <conditionalFormatting sqref="J24:O24">
    <cfRule type="expression" dxfId="33" priority="5">
      <formula>$J$24=""</formula>
    </cfRule>
  </conditionalFormatting>
  <conditionalFormatting sqref="J26:O26">
    <cfRule type="expression" dxfId="32" priority="3">
      <formula>$J$26=""</formula>
    </cfRule>
  </conditionalFormatting>
  <conditionalFormatting sqref="R21:W21">
    <cfRule type="expression" dxfId="31" priority="8">
      <formula>$R$21=""</formula>
    </cfRule>
  </conditionalFormatting>
  <conditionalFormatting sqref="R23:W23">
    <cfRule type="expression" dxfId="30" priority="6">
      <formula>$R$23=""</formula>
    </cfRule>
  </conditionalFormatting>
  <conditionalFormatting sqref="R24:W24">
    <cfRule type="expression" dxfId="29" priority="4">
      <formula>$R$24=""</formula>
    </cfRule>
  </conditionalFormatting>
  <conditionalFormatting sqref="R26:W26">
    <cfRule type="expression" dxfId="28" priority="2">
      <formula>$R$26=""</formula>
    </cfRule>
  </conditionalFormatting>
  <pageMargins left="0.55118110236220474" right="0.35433070866141736" top="0.62992125984251968" bottom="0.43307086614173229" header="0.27559055118110237"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FA21-B5C8-4AB3-AEAD-93F451F12608}">
  <sheetPr>
    <tabColor rgb="FF002060"/>
    <pageSetUpPr fitToPage="1"/>
  </sheetPr>
  <dimension ref="A1:AL35"/>
  <sheetViews>
    <sheetView showZeros="0" view="pageBreakPreview" zoomScaleNormal="130" zoomScaleSheetLayoutView="100" workbookViewId="0">
      <selection activeCell="G12" sqref="G12:Q12"/>
    </sheetView>
  </sheetViews>
  <sheetFormatPr defaultColWidth="2.625" defaultRowHeight="12"/>
  <cols>
    <col min="1" max="1" width="0.875" style="104" customWidth="1"/>
    <col min="2" max="32" width="2.625" style="104" customWidth="1"/>
    <col min="33" max="173" width="1.625" style="104" customWidth="1"/>
    <col min="174" max="16384" width="2.625" style="104"/>
  </cols>
  <sheetData>
    <row r="1" spans="1:38" ht="20.100000000000001" customHeight="1">
      <c r="A1" s="103"/>
      <c r="B1" s="103"/>
      <c r="C1" s="103"/>
      <c r="D1" s="103"/>
      <c r="E1" s="103"/>
      <c r="F1" s="103"/>
      <c r="G1" s="103"/>
      <c r="H1" s="103"/>
      <c r="I1" s="103"/>
      <c r="J1" s="103"/>
      <c r="K1" s="103"/>
      <c r="L1" s="674" t="s">
        <v>346</v>
      </c>
      <c r="M1" s="675"/>
      <c r="N1" s="675"/>
      <c r="O1" s="675"/>
      <c r="P1" s="675"/>
      <c r="Q1" s="675"/>
      <c r="R1" s="675"/>
      <c r="S1" s="675"/>
      <c r="T1" s="675"/>
      <c r="U1" s="675"/>
      <c r="V1" s="675"/>
      <c r="W1" s="676"/>
      <c r="X1" s="103"/>
      <c r="Y1" s="103"/>
      <c r="Z1" s="103"/>
      <c r="AA1" s="103"/>
      <c r="AB1" s="103"/>
      <c r="AC1" s="103"/>
      <c r="AD1" s="103"/>
      <c r="AE1" s="103"/>
      <c r="AF1" s="103"/>
      <c r="AG1" s="103"/>
      <c r="AH1" s="103"/>
      <c r="AI1" s="103"/>
      <c r="AJ1" s="103"/>
      <c r="AK1" s="103"/>
      <c r="AL1" s="103"/>
    </row>
    <row r="2" spans="1:38" ht="20.100000000000001" customHeight="1">
      <c r="A2" s="103"/>
      <c r="B2" s="103"/>
      <c r="C2" s="103"/>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103"/>
      <c r="AF2" s="103"/>
      <c r="AG2" s="103"/>
      <c r="AH2" s="103"/>
      <c r="AI2" s="103"/>
      <c r="AJ2" s="103"/>
      <c r="AK2" s="103"/>
      <c r="AL2" s="103"/>
    </row>
    <row r="3" spans="1:38" ht="17.25">
      <c r="A3" s="103"/>
      <c r="B3" s="103"/>
      <c r="C3" s="759" t="s">
        <v>347</v>
      </c>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760"/>
      <c r="AF3" s="760"/>
      <c r="AG3" s="103"/>
      <c r="AH3" s="103"/>
      <c r="AI3" s="103"/>
      <c r="AJ3" s="103"/>
      <c r="AK3" s="103"/>
      <c r="AL3" s="103"/>
    </row>
    <row r="4" spans="1:38" ht="17.25">
      <c r="A4" s="103"/>
      <c r="B4" s="103"/>
      <c r="C4" s="105"/>
      <c r="D4" s="103"/>
      <c r="E4" s="103"/>
      <c r="F4" s="103"/>
      <c r="G4" s="103"/>
      <c r="H4" s="103"/>
      <c r="I4" s="103"/>
      <c r="J4" s="103"/>
      <c r="K4" s="103"/>
      <c r="L4" s="103"/>
      <c r="M4" s="103"/>
      <c r="N4" s="103"/>
      <c r="O4" s="103"/>
      <c r="P4" s="103"/>
      <c r="Q4" s="103"/>
      <c r="R4" s="103"/>
      <c r="S4" s="103"/>
      <c r="T4" s="103"/>
      <c r="U4" s="761"/>
      <c r="V4" s="761"/>
      <c r="W4" s="761"/>
      <c r="X4" s="761"/>
      <c r="Y4" s="761"/>
      <c r="Z4" s="103"/>
      <c r="AA4" s="103"/>
      <c r="AB4" s="103"/>
      <c r="AC4" s="103"/>
      <c r="AD4" s="103"/>
      <c r="AE4" s="103"/>
      <c r="AF4" s="103"/>
      <c r="AG4" s="103"/>
      <c r="AH4" s="103"/>
      <c r="AI4" s="103"/>
      <c r="AJ4" s="103"/>
      <c r="AK4" s="103"/>
      <c r="AL4" s="103"/>
    </row>
    <row r="5" spans="1:38" ht="17.25" customHeight="1">
      <c r="A5" s="103"/>
      <c r="B5" s="103"/>
      <c r="C5" s="105"/>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row>
    <row r="6" spans="1:38" ht="34.5" customHeight="1">
      <c r="A6" s="103"/>
      <c r="B6" s="103"/>
      <c r="C6" s="105"/>
      <c r="D6" s="103"/>
      <c r="E6" s="103"/>
      <c r="F6" s="103"/>
      <c r="G6" s="103"/>
      <c r="H6" s="103"/>
      <c r="I6" s="103"/>
      <c r="J6" s="103"/>
      <c r="K6" s="103"/>
      <c r="L6" s="103"/>
      <c r="M6" s="103"/>
      <c r="N6" s="762" t="s">
        <v>348</v>
      </c>
      <c r="O6" s="763"/>
      <c r="P6" s="763"/>
      <c r="Q6" s="763"/>
      <c r="R6" s="763"/>
      <c r="S6" s="764">
        <f>データシート!D21</f>
        <v>0</v>
      </c>
      <c r="T6" s="765"/>
      <c r="U6" s="765"/>
      <c r="V6" s="765"/>
      <c r="W6" s="765"/>
      <c r="X6" s="765"/>
      <c r="Y6" s="765"/>
      <c r="Z6" s="765"/>
      <c r="AA6" s="765"/>
      <c r="AB6" s="765"/>
      <c r="AC6" s="765"/>
      <c r="AD6" s="765"/>
      <c r="AE6" s="103"/>
      <c r="AF6" s="103"/>
      <c r="AG6" s="103"/>
      <c r="AH6" s="103"/>
      <c r="AI6" s="103"/>
      <c r="AJ6" s="103"/>
      <c r="AK6" s="103"/>
      <c r="AL6" s="103"/>
    </row>
    <row r="7" spans="1:38" ht="17.25">
      <c r="A7" s="103"/>
      <c r="B7" s="103"/>
      <c r="C7" s="105"/>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row>
    <row r="8" spans="1:38" s="107" customFormat="1" ht="15" customHeight="1">
      <c r="A8" s="106"/>
      <c r="B8" s="751" t="s">
        <v>349</v>
      </c>
      <c r="C8" s="752"/>
      <c r="D8" s="752"/>
      <c r="E8" s="752"/>
      <c r="F8" s="106" t="s">
        <v>350</v>
      </c>
      <c r="G8" s="753">
        <f>データシート!D76</f>
        <v>0</v>
      </c>
      <c r="H8" s="753"/>
      <c r="I8" s="753"/>
      <c r="J8" s="753"/>
      <c r="K8" s="753"/>
      <c r="L8" s="753"/>
      <c r="M8" s="753"/>
      <c r="N8" s="753"/>
      <c r="O8" s="753"/>
      <c r="P8" s="753"/>
      <c r="Q8" s="106"/>
      <c r="R8" s="106"/>
      <c r="S8" s="106"/>
      <c r="T8" s="106"/>
      <c r="U8" s="106"/>
      <c r="V8" s="106"/>
      <c r="W8" s="106"/>
      <c r="X8" s="106"/>
      <c r="Y8" s="106"/>
      <c r="Z8" s="106"/>
      <c r="AA8" s="106"/>
      <c r="AB8" s="106"/>
      <c r="AC8" s="106"/>
      <c r="AD8" s="106"/>
      <c r="AE8" s="106"/>
      <c r="AF8" s="106"/>
      <c r="AG8" s="106"/>
      <c r="AH8" s="106"/>
      <c r="AI8" s="106"/>
      <c r="AJ8" s="106"/>
      <c r="AK8" s="106"/>
      <c r="AL8" s="106"/>
    </row>
    <row r="9" spans="1:38" s="107" customFormat="1" ht="15" customHeight="1">
      <c r="A9" s="106"/>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row>
    <row r="10" spans="1:38" s="107" customFormat="1" ht="15" customHeight="1">
      <c r="A10" s="106"/>
      <c r="B10" s="751" t="s">
        <v>351</v>
      </c>
      <c r="C10" s="752"/>
      <c r="D10" s="752"/>
      <c r="E10" s="752"/>
      <c r="F10" s="106" t="s">
        <v>350</v>
      </c>
      <c r="G10" s="754">
        <f>データシート!D78</f>
        <v>0</v>
      </c>
      <c r="H10" s="754"/>
      <c r="I10" s="754"/>
      <c r="J10" s="108" t="s">
        <v>29</v>
      </c>
      <c r="K10" s="754">
        <f>データシート!L78</f>
        <v>0</v>
      </c>
      <c r="L10" s="754"/>
      <c r="M10" s="754"/>
      <c r="N10" s="754"/>
      <c r="O10" s="108"/>
      <c r="P10" s="108"/>
      <c r="Q10" s="108"/>
      <c r="R10" s="108"/>
      <c r="S10" s="106"/>
      <c r="T10" s="106"/>
      <c r="U10" s="106"/>
      <c r="V10" s="106"/>
      <c r="W10" s="106"/>
      <c r="X10" s="106"/>
      <c r="Y10" s="106"/>
      <c r="Z10" s="106"/>
      <c r="AA10" s="106"/>
      <c r="AB10" s="106"/>
      <c r="AC10" s="106"/>
      <c r="AD10" s="106"/>
      <c r="AE10" s="106"/>
      <c r="AF10" s="106"/>
      <c r="AG10" s="106"/>
      <c r="AH10" s="106"/>
      <c r="AI10" s="106"/>
      <c r="AJ10" s="106"/>
      <c r="AK10" s="106"/>
      <c r="AL10" s="106"/>
    </row>
    <row r="11" spans="1:38" s="107" customFormat="1" ht="15" customHeight="1">
      <c r="A11" s="106"/>
      <c r="B11" s="106"/>
      <c r="C11" s="109"/>
      <c r="D11" s="109"/>
      <c r="E11" s="109"/>
      <c r="F11" s="106"/>
      <c r="G11" s="106"/>
      <c r="H11" s="106"/>
      <c r="I11" s="106"/>
      <c r="J11" s="106"/>
      <c r="K11" s="106"/>
      <c r="L11" s="106"/>
      <c r="M11" s="106"/>
      <c r="N11" s="106"/>
      <c r="O11" s="106"/>
      <c r="P11" s="106"/>
      <c r="Q11" s="106"/>
      <c r="R11" s="106"/>
      <c r="S11" s="106"/>
      <c r="T11" s="106"/>
      <c r="U11" s="106"/>
      <c r="V11" s="110"/>
      <c r="W11" s="110"/>
      <c r="X11" s="110"/>
      <c r="Y11" s="110"/>
      <c r="Z11" s="110"/>
      <c r="AA11" s="111"/>
      <c r="AB11" s="110"/>
      <c r="AC11" s="110"/>
      <c r="AD11" s="110"/>
      <c r="AE11" s="110"/>
      <c r="AF11" s="110"/>
      <c r="AG11" s="106"/>
      <c r="AH11" s="106"/>
      <c r="AI11" s="106"/>
      <c r="AJ11" s="106"/>
      <c r="AK11" s="106"/>
      <c r="AL11" s="106"/>
    </row>
    <row r="12" spans="1:38" s="107" customFormat="1" ht="15" customHeight="1">
      <c r="A12" s="106"/>
      <c r="B12" s="751" t="s">
        <v>352</v>
      </c>
      <c r="C12" s="752"/>
      <c r="D12" s="752"/>
      <c r="E12" s="752"/>
      <c r="F12" s="106" t="s">
        <v>350</v>
      </c>
      <c r="G12" s="755"/>
      <c r="H12" s="755"/>
      <c r="I12" s="755"/>
      <c r="J12" s="755"/>
      <c r="K12" s="755"/>
      <c r="L12" s="755"/>
      <c r="M12" s="755"/>
      <c r="N12" s="755"/>
      <c r="O12" s="755"/>
      <c r="P12" s="755"/>
      <c r="Q12" s="755"/>
      <c r="R12" s="108"/>
      <c r="S12" s="106"/>
      <c r="T12" s="106"/>
      <c r="U12" s="106"/>
      <c r="V12" s="106"/>
      <c r="W12" s="106"/>
      <c r="X12" s="106"/>
      <c r="Y12" s="106"/>
      <c r="Z12" s="106"/>
      <c r="AA12" s="106"/>
      <c r="AB12" s="106"/>
      <c r="AC12" s="106"/>
      <c r="AD12" s="106"/>
      <c r="AE12" s="106"/>
      <c r="AF12" s="106"/>
      <c r="AG12" s="106"/>
      <c r="AH12" s="106"/>
      <c r="AI12" s="106"/>
      <c r="AJ12" s="106"/>
      <c r="AK12" s="106"/>
      <c r="AL12" s="106"/>
    </row>
    <row r="13" spans="1:38" s="107" customFormat="1" ht="15" customHeight="1">
      <c r="A13" s="106"/>
      <c r="B13" s="106"/>
      <c r="C13" s="109"/>
      <c r="D13" s="109"/>
      <c r="E13" s="109"/>
      <c r="F13" s="106"/>
      <c r="G13" s="106"/>
      <c r="H13" s="112"/>
      <c r="I13" s="112"/>
      <c r="J13" s="112"/>
      <c r="K13" s="112"/>
      <c r="L13" s="112"/>
      <c r="M13" s="112"/>
      <c r="N13" s="106"/>
      <c r="O13" s="106"/>
      <c r="P13" s="106"/>
      <c r="Q13" s="106"/>
      <c r="R13" s="106"/>
      <c r="S13" s="106"/>
      <c r="T13" s="106"/>
      <c r="U13" s="106"/>
      <c r="V13" s="110"/>
      <c r="W13" s="110"/>
      <c r="X13" s="110"/>
      <c r="Y13" s="110"/>
      <c r="Z13" s="110"/>
      <c r="AA13" s="111"/>
      <c r="AB13" s="110"/>
      <c r="AC13" s="110"/>
      <c r="AD13" s="110"/>
      <c r="AE13" s="110"/>
      <c r="AF13" s="110"/>
      <c r="AG13" s="106"/>
      <c r="AH13" s="106"/>
      <c r="AI13" s="106"/>
      <c r="AJ13" s="106"/>
      <c r="AK13" s="106"/>
      <c r="AL13" s="106"/>
    </row>
    <row r="14" spans="1:38" s="107" customFormat="1" ht="15" customHeight="1">
      <c r="A14" s="106"/>
      <c r="B14" s="751" t="s">
        <v>353</v>
      </c>
      <c r="C14" s="751"/>
      <c r="D14" s="751"/>
      <c r="E14" s="751"/>
      <c r="F14" s="106" t="s">
        <v>350</v>
      </c>
      <c r="G14" s="755" t="str">
        <f>データシート!D40&amp;"   様"</f>
        <v xml:space="preserve">   様</v>
      </c>
      <c r="H14" s="755"/>
      <c r="I14" s="755"/>
      <c r="J14" s="755"/>
      <c r="K14" s="755"/>
      <c r="L14" s="755"/>
      <c r="M14" s="755"/>
      <c r="N14" s="755"/>
      <c r="O14" s="755"/>
      <c r="P14" s="755"/>
      <c r="Q14" s="755"/>
      <c r="R14" s="755"/>
      <c r="S14" s="755"/>
      <c r="T14" s="755"/>
      <c r="U14" s="755"/>
      <c r="V14" s="755"/>
      <c r="W14" s="755"/>
      <c r="X14" s="755"/>
      <c r="Y14" s="755"/>
      <c r="Z14" s="755"/>
      <c r="AA14" s="755"/>
      <c r="AB14" s="755"/>
      <c r="AC14" s="755"/>
      <c r="AD14" s="755"/>
      <c r="AE14" s="113"/>
      <c r="AF14" s="113"/>
      <c r="AG14" s="106"/>
      <c r="AH14" s="106"/>
      <c r="AI14" s="106"/>
      <c r="AJ14" s="106"/>
      <c r="AK14" s="106"/>
      <c r="AL14" s="106"/>
    </row>
    <row r="15" spans="1:38" s="107" customFormat="1" ht="15" customHeight="1">
      <c r="A15" s="106"/>
      <c r="B15" s="106"/>
      <c r="C15" s="106"/>
      <c r="D15" s="106"/>
      <c r="E15" s="106"/>
      <c r="F15" s="106"/>
      <c r="G15" s="106"/>
      <c r="H15" s="106"/>
      <c r="I15" s="106"/>
      <c r="J15" s="106"/>
      <c r="K15" s="106"/>
      <c r="L15" s="106"/>
      <c r="M15" s="106"/>
      <c r="N15" s="106"/>
      <c r="O15" s="106"/>
      <c r="P15" s="106"/>
      <c r="Q15" s="106"/>
      <c r="R15" s="106"/>
      <c r="S15" s="106"/>
      <c r="T15" s="106"/>
      <c r="U15" s="106"/>
      <c r="V15" s="110"/>
      <c r="W15" s="110"/>
      <c r="X15" s="110"/>
      <c r="Y15" s="110"/>
      <c r="Z15" s="114"/>
      <c r="AA15" s="114"/>
      <c r="AB15" s="114"/>
      <c r="AC15" s="115"/>
      <c r="AD15" s="113"/>
      <c r="AE15" s="113"/>
      <c r="AF15" s="113"/>
      <c r="AG15" s="106"/>
      <c r="AH15" s="106"/>
      <c r="AI15" s="106"/>
      <c r="AJ15" s="106"/>
      <c r="AK15" s="106"/>
      <c r="AL15" s="106"/>
    </row>
    <row r="16" spans="1:38" s="107" customFormat="1" ht="15" customHeight="1">
      <c r="A16" s="106"/>
      <c r="B16" s="751" t="s">
        <v>354</v>
      </c>
      <c r="C16" s="751"/>
      <c r="D16" s="751"/>
      <c r="E16" s="751"/>
      <c r="F16" s="106" t="s">
        <v>350</v>
      </c>
      <c r="G16" s="756"/>
      <c r="H16" s="756"/>
      <c r="I16" s="756"/>
      <c r="J16" s="756"/>
      <c r="K16" s="757" t="s">
        <v>355</v>
      </c>
      <c r="L16" s="757"/>
      <c r="M16" s="106"/>
      <c r="N16" s="106"/>
      <c r="O16" s="106"/>
      <c r="P16" s="106"/>
      <c r="Q16" s="106"/>
      <c r="R16" s="106"/>
      <c r="S16" s="106"/>
      <c r="T16" s="106"/>
      <c r="U16" s="106"/>
      <c r="V16" s="110"/>
      <c r="W16" s="110"/>
      <c r="X16" s="110"/>
      <c r="Y16" s="110"/>
      <c r="Z16" s="114"/>
      <c r="AA16" s="114"/>
      <c r="AB16" s="114"/>
      <c r="AC16" s="115"/>
      <c r="AD16" s="113"/>
      <c r="AE16" s="113"/>
      <c r="AF16" s="113"/>
      <c r="AG16" s="106"/>
      <c r="AH16" s="106"/>
      <c r="AI16" s="106"/>
      <c r="AJ16" s="106"/>
      <c r="AK16" s="106"/>
      <c r="AL16" s="106"/>
    </row>
    <row r="17" spans="1:38" ht="53.25" customHeight="1">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row>
    <row r="18" spans="1:38" ht="18.75" customHeight="1" thickBot="1">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16" t="s">
        <v>356</v>
      </c>
      <c r="AG18" s="103"/>
      <c r="AH18" s="103"/>
      <c r="AI18" s="103"/>
      <c r="AJ18" s="103"/>
      <c r="AK18" s="103"/>
      <c r="AL18" s="103"/>
    </row>
    <row r="19" spans="1:38" ht="30" customHeight="1" thickBot="1">
      <c r="A19" s="103"/>
      <c r="B19" s="103"/>
      <c r="C19" s="705" t="s">
        <v>357</v>
      </c>
      <c r="D19" s="706"/>
      <c r="E19" s="706"/>
      <c r="F19" s="706"/>
      <c r="G19" s="706"/>
      <c r="H19" s="707"/>
      <c r="I19" s="749" t="s">
        <v>358</v>
      </c>
      <c r="J19" s="706"/>
      <c r="K19" s="706"/>
      <c r="L19" s="706"/>
      <c r="M19" s="706"/>
      <c r="N19" s="706"/>
      <c r="O19" s="706"/>
      <c r="P19" s="707"/>
      <c r="Q19" s="749" t="s">
        <v>359</v>
      </c>
      <c r="R19" s="706"/>
      <c r="S19" s="706"/>
      <c r="T19" s="706"/>
      <c r="U19" s="706"/>
      <c r="V19" s="706"/>
      <c r="W19" s="706"/>
      <c r="X19" s="707"/>
      <c r="Y19" s="706" t="s">
        <v>360</v>
      </c>
      <c r="Z19" s="706"/>
      <c r="AA19" s="706"/>
      <c r="AB19" s="706"/>
      <c r="AC19" s="706"/>
      <c r="AD19" s="706"/>
      <c r="AE19" s="706"/>
      <c r="AF19" s="750"/>
      <c r="AG19" s="103"/>
      <c r="AH19" s="103"/>
      <c r="AI19" s="103"/>
      <c r="AJ19" s="103"/>
      <c r="AK19" s="103"/>
      <c r="AL19" s="103"/>
    </row>
    <row r="20" spans="1:38" ht="29.25" customHeight="1">
      <c r="A20" s="103"/>
      <c r="B20" s="103"/>
      <c r="C20" s="736" t="s">
        <v>361</v>
      </c>
      <c r="D20" s="737"/>
      <c r="E20" s="737"/>
      <c r="F20" s="737"/>
      <c r="G20" s="737"/>
      <c r="H20" s="738"/>
      <c r="I20" s="117"/>
      <c r="J20" s="743"/>
      <c r="K20" s="743"/>
      <c r="L20" s="743"/>
      <c r="M20" s="743"/>
      <c r="N20" s="743"/>
      <c r="O20" s="743"/>
      <c r="P20" s="118"/>
      <c r="Q20" s="119"/>
      <c r="R20" s="743">
        <f>J20</f>
        <v>0</v>
      </c>
      <c r="S20" s="743"/>
      <c r="T20" s="743"/>
      <c r="U20" s="743"/>
      <c r="V20" s="743"/>
      <c r="W20" s="743"/>
      <c r="X20" s="120"/>
      <c r="Y20" s="744"/>
      <c r="Z20" s="740"/>
      <c r="AA20" s="740"/>
      <c r="AB20" s="740"/>
      <c r="AC20" s="740"/>
      <c r="AD20" s="740"/>
      <c r="AE20" s="740"/>
      <c r="AF20" s="745"/>
      <c r="AG20" s="103"/>
      <c r="AH20" s="103"/>
      <c r="AI20" s="103"/>
      <c r="AJ20" s="103"/>
      <c r="AK20" s="103"/>
      <c r="AL20" s="103"/>
    </row>
    <row r="21" spans="1:38" ht="29.25" customHeight="1">
      <c r="A21" s="103"/>
      <c r="B21" s="103"/>
      <c r="C21" s="722" t="s">
        <v>362</v>
      </c>
      <c r="D21" s="723"/>
      <c r="E21" s="723"/>
      <c r="F21" s="723"/>
      <c r="G21" s="723"/>
      <c r="H21" s="724"/>
      <c r="I21" s="746"/>
      <c r="J21" s="747"/>
      <c r="K21" s="747"/>
      <c r="L21" s="747"/>
      <c r="M21" s="747"/>
      <c r="N21" s="747"/>
      <c r="O21" s="747"/>
      <c r="P21" s="748"/>
      <c r="Q21" s="121" t="s">
        <v>363</v>
      </c>
      <c r="R21" s="725"/>
      <c r="S21" s="725"/>
      <c r="T21" s="725"/>
      <c r="U21" s="725"/>
      <c r="V21" s="725"/>
      <c r="W21" s="725"/>
      <c r="X21" s="122"/>
      <c r="Y21" s="662"/>
      <c r="Z21" s="663"/>
      <c r="AA21" s="663"/>
      <c r="AB21" s="663"/>
      <c r="AC21" s="663"/>
      <c r="AD21" s="663"/>
      <c r="AE21" s="663"/>
      <c r="AF21" s="664"/>
      <c r="AG21" s="103"/>
      <c r="AH21" s="103"/>
      <c r="AI21" s="103"/>
      <c r="AJ21" s="103"/>
      <c r="AK21" s="103"/>
      <c r="AL21" s="103"/>
    </row>
    <row r="22" spans="1:38" ht="29.25" customHeight="1" thickBot="1">
      <c r="A22" s="103"/>
      <c r="B22" s="103"/>
      <c r="C22" s="729" t="s">
        <v>364</v>
      </c>
      <c r="D22" s="730"/>
      <c r="E22" s="730"/>
      <c r="F22" s="730"/>
      <c r="G22" s="730"/>
      <c r="H22" s="731"/>
      <c r="I22" s="123"/>
      <c r="J22" s="732">
        <f>IFERROR(J20,"")</f>
        <v>0</v>
      </c>
      <c r="K22" s="732"/>
      <c r="L22" s="732"/>
      <c r="M22" s="732"/>
      <c r="N22" s="732"/>
      <c r="O22" s="732"/>
      <c r="P22" s="124"/>
      <c r="Q22" s="123"/>
      <c r="R22" s="732">
        <f>IFERROR(R20-R21,"")</f>
        <v>0</v>
      </c>
      <c r="S22" s="732"/>
      <c r="T22" s="732"/>
      <c r="U22" s="732"/>
      <c r="V22" s="732"/>
      <c r="W22" s="732"/>
      <c r="X22" s="124"/>
      <c r="Y22" s="733"/>
      <c r="Z22" s="734"/>
      <c r="AA22" s="734"/>
      <c r="AB22" s="734"/>
      <c r="AC22" s="734"/>
      <c r="AD22" s="734"/>
      <c r="AE22" s="734"/>
      <c r="AF22" s="735"/>
      <c r="AG22" s="103"/>
      <c r="AH22" s="103"/>
      <c r="AI22" s="103"/>
      <c r="AJ22" s="125"/>
      <c r="AK22" s="103"/>
      <c r="AL22" s="103"/>
    </row>
    <row r="23" spans="1:38" ht="29.25" customHeight="1">
      <c r="A23" s="103"/>
      <c r="B23" s="103"/>
      <c r="C23" s="736" t="s">
        <v>365</v>
      </c>
      <c r="D23" s="737"/>
      <c r="E23" s="737"/>
      <c r="F23" s="737"/>
      <c r="G23" s="737"/>
      <c r="H23" s="738"/>
      <c r="I23" s="117"/>
      <c r="J23" s="739"/>
      <c r="K23" s="739"/>
      <c r="L23" s="739"/>
      <c r="M23" s="739"/>
      <c r="N23" s="739"/>
      <c r="O23" s="739"/>
      <c r="P23" s="118"/>
      <c r="Q23" s="119"/>
      <c r="R23" s="739"/>
      <c r="S23" s="739"/>
      <c r="T23" s="739"/>
      <c r="U23" s="739"/>
      <c r="V23" s="739"/>
      <c r="W23" s="739"/>
      <c r="X23" s="120"/>
      <c r="Y23" s="740"/>
      <c r="Z23" s="741"/>
      <c r="AA23" s="741"/>
      <c r="AB23" s="741"/>
      <c r="AC23" s="741"/>
      <c r="AD23" s="741"/>
      <c r="AE23" s="741"/>
      <c r="AF23" s="742"/>
      <c r="AG23" s="103"/>
      <c r="AH23" s="103"/>
      <c r="AI23" s="103"/>
      <c r="AJ23" s="125"/>
      <c r="AK23" s="103"/>
      <c r="AL23" s="103"/>
    </row>
    <row r="24" spans="1:38" ht="29.25" customHeight="1">
      <c r="A24" s="103"/>
      <c r="B24" s="103"/>
      <c r="C24" s="715" t="s">
        <v>366</v>
      </c>
      <c r="D24" s="716"/>
      <c r="E24" s="716"/>
      <c r="F24" s="716"/>
      <c r="G24" s="716"/>
      <c r="H24" s="717"/>
      <c r="I24" s="126"/>
      <c r="J24" s="718"/>
      <c r="K24" s="718"/>
      <c r="L24" s="718"/>
      <c r="M24" s="718"/>
      <c r="N24" s="718"/>
      <c r="O24" s="718"/>
      <c r="P24" s="127"/>
      <c r="Q24" s="128"/>
      <c r="R24" s="718"/>
      <c r="S24" s="718"/>
      <c r="T24" s="718"/>
      <c r="U24" s="718"/>
      <c r="V24" s="718"/>
      <c r="W24" s="718"/>
      <c r="X24" s="129"/>
      <c r="Y24" s="719"/>
      <c r="Z24" s="720"/>
      <c r="AA24" s="720"/>
      <c r="AB24" s="720"/>
      <c r="AC24" s="720"/>
      <c r="AD24" s="720"/>
      <c r="AE24" s="720"/>
      <c r="AF24" s="721"/>
      <c r="AG24" s="103"/>
      <c r="AH24" s="103"/>
      <c r="AI24" s="103"/>
      <c r="AJ24" s="103"/>
      <c r="AK24" s="103"/>
      <c r="AL24" s="103"/>
    </row>
    <row r="25" spans="1:38" ht="29.25" customHeight="1" thickBot="1">
      <c r="A25" s="103"/>
      <c r="B25" s="103"/>
      <c r="C25" s="722" t="s">
        <v>367</v>
      </c>
      <c r="D25" s="723"/>
      <c r="E25" s="723"/>
      <c r="F25" s="723"/>
      <c r="G25" s="723"/>
      <c r="H25" s="724"/>
      <c r="I25" s="121"/>
      <c r="J25" s="725">
        <f>SUM(J23:O24)</f>
        <v>0</v>
      </c>
      <c r="K25" s="725"/>
      <c r="L25" s="725"/>
      <c r="M25" s="725"/>
      <c r="N25" s="725"/>
      <c r="O25" s="725"/>
      <c r="P25" s="122"/>
      <c r="Q25" s="121"/>
      <c r="R25" s="725">
        <f>SUM(R23:W24)</f>
        <v>0</v>
      </c>
      <c r="S25" s="725"/>
      <c r="T25" s="725"/>
      <c r="U25" s="725"/>
      <c r="V25" s="725"/>
      <c r="W25" s="725"/>
      <c r="X25" s="122"/>
      <c r="Y25" s="726"/>
      <c r="Z25" s="727"/>
      <c r="AA25" s="727"/>
      <c r="AB25" s="727"/>
      <c r="AC25" s="727"/>
      <c r="AD25" s="727"/>
      <c r="AE25" s="727"/>
      <c r="AF25" s="728"/>
      <c r="AG25" s="103"/>
      <c r="AH25" s="103"/>
      <c r="AI25" s="103"/>
      <c r="AJ25" s="103"/>
      <c r="AK25" s="103"/>
      <c r="AL25" s="103"/>
    </row>
    <row r="26" spans="1:38" ht="29.25" customHeight="1" thickBot="1">
      <c r="A26" s="103"/>
      <c r="B26" s="103"/>
      <c r="C26" s="705" t="s">
        <v>368</v>
      </c>
      <c r="D26" s="706"/>
      <c r="E26" s="706"/>
      <c r="F26" s="706"/>
      <c r="G26" s="706"/>
      <c r="H26" s="707"/>
      <c r="I26" s="130" t="s">
        <v>363</v>
      </c>
      <c r="J26" s="708"/>
      <c r="K26" s="708"/>
      <c r="L26" s="708"/>
      <c r="M26" s="708"/>
      <c r="N26" s="708"/>
      <c r="O26" s="708"/>
      <c r="P26" s="131"/>
      <c r="Q26" s="130" t="s">
        <v>363</v>
      </c>
      <c r="R26" s="708"/>
      <c r="S26" s="708"/>
      <c r="T26" s="708"/>
      <c r="U26" s="708"/>
      <c r="V26" s="708"/>
      <c r="W26" s="708"/>
      <c r="X26" s="131"/>
      <c r="Y26" s="709"/>
      <c r="Z26" s="710"/>
      <c r="AA26" s="710"/>
      <c r="AB26" s="710"/>
      <c r="AC26" s="710"/>
      <c r="AD26" s="710"/>
      <c r="AE26" s="710"/>
      <c r="AF26" s="711"/>
      <c r="AG26" s="103"/>
      <c r="AH26" s="103"/>
      <c r="AI26" s="103"/>
      <c r="AJ26" s="103"/>
      <c r="AK26" s="103"/>
      <c r="AL26" s="103"/>
    </row>
    <row r="27" spans="1:38" ht="29.25" customHeight="1" thickBot="1">
      <c r="A27" s="103"/>
      <c r="B27" s="103"/>
      <c r="C27" s="705" t="s">
        <v>369</v>
      </c>
      <c r="D27" s="706"/>
      <c r="E27" s="706"/>
      <c r="F27" s="706"/>
      <c r="G27" s="706"/>
      <c r="H27" s="707"/>
      <c r="I27" s="130"/>
      <c r="J27" s="712">
        <f>IFERROR((J22+J25-J26),"")</f>
        <v>0</v>
      </c>
      <c r="K27" s="712"/>
      <c r="L27" s="712"/>
      <c r="M27" s="712"/>
      <c r="N27" s="712"/>
      <c r="O27" s="712"/>
      <c r="P27" s="131"/>
      <c r="Q27" s="130"/>
      <c r="R27" s="712">
        <f>IFERROR((R22+R25-R26),"")</f>
        <v>0</v>
      </c>
      <c r="S27" s="712"/>
      <c r="T27" s="712"/>
      <c r="U27" s="712"/>
      <c r="V27" s="712"/>
      <c r="W27" s="712"/>
      <c r="X27" s="131"/>
      <c r="Y27" s="132" t="s">
        <v>370</v>
      </c>
      <c r="Z27" s="713">
        <f>IFERROR(J27-R27,"")</f>
        <v>0</v>
      </c>
      <c r="AA27" s="713"/>
      <c r="AB27" s="713"/>
      <c r="AC27" s="713"/>
      <c r="AD27" s="713"/>
      <c r="AE27" s="713"/>
      <c r="AF27" s="714"/>
      <c r="AG27" s="103"/>
      <c r="AH27" s="103"/>
      <c r="AI27" s="103"/>
      <c r="AJ27" s="103"/>
      <c r="AK27" s="103"/>
      <c r="AL27" s="103"/>
    </row>
    <row r="28" spans="1:38" ht="29.25" customHeight="1">
      <c r="A28" s="103"/>
      <c r="B28" s="103"/>
      <c r="C28" s="691" t="s">
        <v>371</v>
      </c>
      <c r="D28" s="692"/>
      <c r="E28" s="692"/>
      <c r="F28" s="692"/>
      <c r="G28" s="692"/>
      <c r="H28" s="693"/>
      <c r="I28" s="133"/>
      <c r="J28" s="697" t="str">
        <f>IFERROR(J27/G16,"")</f>
        <v/>
      </c>
      <c r="K28" s="697"/>
      <c r="L28" s="697"/>
      <c r="M28" s="697"/>
      <c r="N28" s="697"/>
      <c r="O28" s="697"/>
      <c r="P28" s="134"/>
      <c r="Q28" s="135"/>
      <c r="R28" s="699"/>
      <c r="S28" s="699"/>
      <c r="T28" s="699"/>
      <c r="U28" s="699"/>
      <c r="V28" s="699"/>
      <c r="W28" s="699"/>
      <c r="X28" s="136"/>
      <c r="Y28" s="700"/>
      <c r="Z28" s="701"/>
      <c r="AA28" s="701"/>
      <c r="AB28" s="137" t="s">
        <v>375</v>
      </c>
      <c r="AC28" s="137"/>
      <c r="AD28" s="137"/>
      <c r="AE28" s="137"/>
      <c r="AF28" s="138"/>
      <c r="AG28" s="103"/>
      <c r="AH28" s="103"/>
      <c r="AI28" s="103"/>
      <c r="AJ28" s="103"/>
      <c r="AK28" s="103"/>
      <c r="AL28" s="103"/>
    </row>
    <row r="29" spans="1:38" ht="29.25" customHeight="1" thickBot="1">
      <c r="A29" s="103"/>
      <c r="B29" s="103"/>
      <c r="C29" s="694"/>
      <c r="D29" s="695"/>
      <c r="E29" s="695"/>
      <c r="F29" s="695"/>
      <c r="G29" s="695"/>
      <c r="H29" s="696"/>
      <c r="I29" s="139"/>
      <c r="J29" s="698"/>
      <c r="K29" s="698"/>
      <c r="L29" s="698"/>
      <c r="M29" s="698"/>
      <c r="N29" s="698"/>
      <c r="O29" s="698"/>
      <c r="P29" s="140"/>
      <c r="Q29" s="141"/>
      <c r="R29" s="702"/>
      <c r="S29" s="702"/>
      <c r="T29" s="702"/>
      <c r="U29" s="702"/>
      <c r="V29" s="702"/>
      <c r="W29" s="702"/>
      <c r="X29" s="142"/>
      <c r="Y29" s="703"/>
      <c r="Z29" s="704"/>
      <c r="AA29" s="704"/>
      <c r="AB29" s="143" t="s">
        <v>375</v>
      </c>
      <c r="AC29" s="143"/>
      <c r="AD29" s="143"/>
      <c r="AE29" s="143"/>
      <c r="AF29" s="144"/>
      <c r="AG29" s="103"/>
      <c r="AH29" s="103"/>
      <c r="AI29" s="103"/>
      <c r="AJ29" s="103"/>
      <c r="AK29" s="103"/>
      <c r="AL29" s="103"/>
    </row>
    <row r="30" spans="1:38" ht="9" customHeight="1">
      <c r="A30" s="103"/>
      <c r="B30" s="103"/>
      <c r="C30" s="145"/>
      <c r="D30" s="145"/>
      <c r="E30" s="145"/>
      <c r="F30" s="145"/>
      <c r="G30" s="145"/>
      <c r="H30" s="145"/>
      <c r="I30" s="146"/>
      <c r="J30" s="147"/>
      <c r="K30" s="147"/>
      <c r="L30" s="147"/>
      <c r="M30" s="147"/>
      <c r="N30" s="147"/>
      <c r="O30" s="147"/>
      <c r="P30" s="148"/>
      <c r="Q30" s="146"/>
      <c r="R30" s="146"/>
      <c r="S30" s="146"/>
      <c r="T30" s="146"/>
      <c r="U30" s="147"/>
      <c r="V30" s="147"/>
      <c r="W30" s="147"/>
      <c r="X30" s="147"/>
      <c r="Y30" s="149"/>
      <c r="Z30" s="150"/>
      <c r="AA30" s="150"/>
      <c r="AB30" s="150"/>
      <c r="AC30" s="150"/>
      <c r="AD30" s="150"/>
      <c r="AE30" s="150"/>
      <c r="AF30" s="150"/>
      <c r="AG30" s="103"/>
      <c r="AH30" s="103"/>
      <c r="AI30" s="103"/>
      <c r="AJ30" s="103"/>
      <c r="AK30" s="103"/>
      <c r="AL30" s="103"/>
    </row>
    <row r="31" spans="1:38" ht="16.5" customHeight="1">
      <c r="A31" s="103"/>
      <c r="B31" s="103"/>
      <c r="C31" s="101" t="s">
        <v>466</v>
      </c>
      <c r="D31" s="145"/>
      <c r="E31" s="145"/>
      <c r="F31" s="145"/>
      <c r="G31" s="145"/>
      <c r="H31" s="145"/>
      <c r="I31" s="146"/>
      <c r="J31" s="147"/>
      <c r="K31" s="147"/>
      <c r="L31" s="147"/>
      <c r="M31" s="147"/>
      <c r="N31" s="147"/>
      <c r="O31" s="147"/>
      <c r="P31" s="148"/>
      <c r="Q31" s="146"/>
      <c r="R31" s="146"/>
      <c r="S31" s="146"/>
      <c r="T31" s="146"/>
      <c r="U31" s="147"/>
      <c r="V31" s="147"/>
      <c r="W31" s="147"/>
      <c r="X31" s="147"/>
      <c r="Y31" s="149"/>
      <c r="Z31" s="150"/>
      <c r="AA31" s="150"/>
      <c r="AB31" s="150"/>
      <c r="AC31" s="150"/>
      <c r="AD31" s="150"/>
      <c r="AE31" s="150"/>
      <c r="AF31" s="150"/>
      <c r="AG31" s="103"/>
      <c r="AH31" s="103"/>
      <c r="AI31" s="103"/>
      <c r="AJ31" s="103"/>
      <c r="AK31" s="103"/>
      <c r="AL31" s="103"/>
    </row>
    <row r="32" spans="1:38" ht="16.5" customHeight="1">
      <c r="A32" s="103"/>
      <c r="B32" s="103"/>
      <c r="C32" s="151"/>
      <c r="D32" s="145"/>
      <c r="E32" s="145"/>
      <c r="F32" s="145"/>
      <c r="G32" s="145"/>
      <c r="H32" s="145"/>
      <c r="I32" s="146"/>
      <c r="J32" s="147"/>
      <c r="K32" s="147"/>
      <c r="L32" s="147"/>
      <c r="M32" s="147"/>
      <c r="N32" s="147"/>
      <c r="O32" s="147"/>
      <c r="P32" s="148"/>
      <c r="Q32" s="146"/>
      <c r="R32" s="146"/>
      <c r="S32" s="146"/>
      <c r="T32" s="146"/>
      <c r="U32" s="147"/>
      <c r="V32" s="147"/>
      <c r="W32" s="147"/>
      <c r="X32" s="147"/>
      <c r="Y32" s="149"/>
      <c r="Z32" s="150"/>
      <c r="AA32" s="150"/>
      <c r="AB32" s="150"/>
      <c r="AC32" s="150"/>
      <c r="AD32" s="150"/>
      <c r="AE32" s="150"/>
      <c r="AF32" s="150"/>
      <c r="AG32" s="103"/>
      <c r="AH32" s="103"/>
      <c r="AI32" s="103"/>
      <c r="AJ32" s="103"/>
      <c r="AK32" s="103"/>
      <c r="AL32" s="103"/>
    </row>
    <row r="33" spans="3:24" ht="18.75" customHeight="1" thickBot="1"/>
    <row r="34" spans="3:24" ht="18" customHeight="1" thickBot="1">
      <c r="C34" s="104" t="s">
        <v>372</v>
      </c>
      <c r="L34" s="685" t="str">
        <f>IFERROR(J28*G16,"")</f>
        <v/>
      </c>
      <c r="M34" s="686"/>
      <c r="N34" s="686"/>
      <c r="O34" s="686"/>
      <c r="P34" s="687"/>
      <c r="T34" s="688">
        <f>(R28*Y28)+(R29*Y29)</f>
        <v>0</v>
      </c>
      <c r="U34" s="689"/>
      <c r="V34" s="689"/>
      <c r="W34" s="690"/>
      <c r="X34" s="152"/>
    </row>
    <row r="35" spans="3:24">
      <c r="C35" s="153" t="s">
        <v>374</v>
      </c>
    </row>
  </sheetData>
  <sheetProtection selectLockedCells="1"/>
  <mergeCells count="62">
    <mergeCell ref="L1:W1"/>
    <mergeCell ref="D2:AD2"/>
    <mergeCell ref="C3:AF3"/>
    <mergeCell ref="U4:Y4"/>
    <mergeCell ref="N6:R6"/>
    <mergeCell ref="S6:AD6"/>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C20:H20"/>
    <mergeCell ref="J20:O20"/>
    <mergeCell ref="R20:W20"/>
    <mergeCell ref="Y20:AF20"/>
    <mergeCell ref="C21:H21"/>
    <mergeCell ref="I21:P21"/>
    <mergeCell ref="R21:W21"/>
    <mergeCell ref="Y21:AF21"/>
    <mergeCell ref="C22:H22"/>
    <mergeCell ref="J22:O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Y28:AA28"/>
    <mergeCell ref="R29:W29"/>
    <mergeCell ref="Y29:AA29"/>
    <mergeCell ref="C26:H26"/>
    <mergeCell ref="J26:O26"/>
    <mergeCell ref="R26:W26"/>
    <mergeCell ref="Y26:AF26"/>
    <mergeCell ref="C27:H27"/>
    <mergeCell ref="J27:O27"/>
    <mergeCell ref="R27:W27"/>
    <mergeCell ref="Z27:AF27"/>
    <mergeCell ref="L34:P34"/>
    <mergeCell ref="T34:W34"/>
    <mergeCell ref="C28:H29"/>
    <mergeCell ref="J28:O29"/>
    <mergeCell ref="R28:W28"/>
  </mergeCells>
  <phoneticPr fontId="1"/>
  <conditionalFormatting sqref="G16:J16">
    <cfRule type="expression" dxfId="27" priority="14">
      <formula>$G$16=""</formula>
    </cfRule>
  </conditionalFormatting>
  <conditionalFormatting sqref="G12:Q12">
    <cfRule type="expression" dxfId="26" priority="1">
      <formula>$G$12=""</formula>
    </cfRule>
  </conditionalFormatting>
  <conditionalFormatting sqref="J20:O20">
    <cfRule type="expression" dxfId="25" priority="13">
      <formula>$J$20=""</formula>
    </cfRule>
  </conditionalFormatting>
  <conditionalFormatting sqref="J23:O23">
    <cfRule type="expression" dxfId="24" priority="11">
      <formula>$J$23=""</formula>
    </cfRule>
  </conditionalFormatting>
  <conditionalFormatting sqref="J24:O24">
    <cfRule type="expression" dxfId="23" priority="9">
      <formula>$J$24=""</formula>
    </cfRule>
  </conditionalFormatting>
  <conditionalFormatting sqref="J26:O26">
    <cfRule type="expression" dxfId="22" priority="7">
      <formula>$J$26=""</formula>
    </cfRule>
  </conditionalFormatting>
  <conditionalFormatting sqref="R21:W21">
    <cfRule type="expression" dxfId="21" priority="12">
      <formula>$R$21=""</formula>
    </cfRule>
  </conditionalFormatting>
  <conditionalFormatting sqref="R23:W23">
    <cfRule type="expression" dxfId="20" priority="10">
      <formula>$R$23=""</formula>
    </cfRule>
  </conditionalFormatting>
  <conditionalFormatting sqref="R24:W24">
    <cfRule type="expression" dxfId="19" priority="8">
      <formula>$R$24=""</formula>
    </cfRule>
  </conditionalFormatting>
  <conditionalFormatting sqref="R26:W26">
    <cfRule type="expression" dxfId="18" priority="6">
      <formula>$R$26=""</formula>
    </cfRule>
  </conditionalFormatting>
  <conditionalFormatting sqref="R28:W28">
    <cfRule type="expression" dxfId="17" priority="5">
      <formula>$R$28=""</formula>
    </cfRule>
  </conditionalFormatting>
  <conditionalFormatting sqref="R29:W29">
    <cfRule type="expression" dxfId="16" priority="4">
      <formula>$R$29=""</formula>
    </cfRule>
  </conditionalFormatting>
  <conditionalFormatting sqref="Y28:AA28">
    <cfRule type="expression" dxfId="15" priority="3">
      <formula>$Y$28=""</formula>
    </cfRule>
  </conditionalFormatting>
  <conditionalFormatting sqref="Y29:AA29">
    <cfRule type="expression" dxfId="14" priority="2">
      <formula>$Y$29=""</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19441-9C38-418E-9950-EDC91C9E890F}">
  <sheetPr>
    <tabColor rgb="FF002060"/>
    <pageSetUpPr fitToPage="1"/>
  </sheetPr>
  <dimension ref="A1:AL36"/>
  <sheetViews>
    <sheetView showZeros="0" view="pageBreakPreview" zoomScaleNormal="130" zoomScaleSheetLayoutView="100" workbookViewId="0">
      <selection activeCell="G13" sqref="G13:Q13"/>
    </sheetView>
  </sheetViews>
  <sheetFormatPr defaultColWidth="2.625" defaultRowHeight="12"/>
  <cols>
    <col min="1" max="1" width="0.875" style="104" customWidth="1"/>
    <col min="2" max="32" width="2.625" style="104" customWidth="1"/>
    <col min="33" max="173" width="1.625" style="104" customWidth="1"/>
    <col min="174" max="16384" width="2.625" style="104"/>
  </cols>
  <sheetData>
    <row r="1" spans="1:38" ht="17.25" customHeight="1">
      <c r="A1" s="103"/>
      <c r="B1" s="103"/>
      <c r="C1" s="103"/>
      <c r="D1" s="103"/>
      <c r="E1" s="103"/>
      <c r="F1" s="103"/>
      <c r="G1" s="103"/>
      <c r="H1" s="103"/>
      <c r="I1" s="103"/>
      <c r="J1" s="103"/>
      <c r="K1" s="103"/>
      <c r="L1" s="674" t="s">
        <v>346</v>
      </c>
      <c r="M1" s="675"/>
      <c r="N1" s="675"/>
      <c r="O1" s="675"/>
      <c r="P1" s="675"/>
      <c r="Q1" s="675"/>
      <c r="R1" s="675"/>
      <c r="S1" s="675"/>
      <c r="T1" s="675"/>
      <c r="U1" s="675"/>
      <c r="V1" s="675"/>
      <c r="W1" s="676"/>
      <c r="X1" s="103"/>
      <c r="Y1" s="103"/>
      <c r="Z1" s="103"/>
      <c r="AA1" s="154"/>
      <c r="AB1" s="154"/>
      <c r="AC1" s="154"/>
      <c r="AD1" s="154"/>
      <c r="AE1" s="154"/>
      <c r="AF1" s="154"/>
      <c r="AG1" s="103"/>
      <c r="AH1" s="103"/>
      <c r="AI1" s="103"/>
      <c r="AJ1" s="103"/>
      <c r="AK1" s="103"/>
      <c r="AL1" s="103"/>
    </row>
    <row r="2" spans="1:38" ht="20.100000000000001"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row>
    <row r="3" spans="1:38" ht="20.100000000000001" customHeight="1">
      <c r="A3" s="103"/>
      <c r="B3" s="103"/>
      <c r="C3" s="103"/>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103"/>
      <c r="AF3" s="103"/>
      <c r="AG3" s="103"/>
      <c r="AH3" s="103"/>
      <c r="AI3" s="103"/>
      <c r="AJ3" s="103"/>
      <c r="AK3" s="103"/>
      <c r="AL3" s="103"/>
    </row>
    <row r="4" spans="1:38" ht="17.25">
      <c r="A4" s="103"/>
      <c r="B4" s="103"/>
      <c r="C4" s="759" t="s">
        <v>347</v>
      </c>
      <c r="D4" s="760"/>
      <c r="E4" s="760"/>
      <c r="F4" s="760"/>
      <c r="G4" s="760"/>
      <c r="H4" s="760"/>
      <c r="I4" s="760"/>
      <c r="J4" s="760"/>
      <c r="K4" s="760"/>
      <c r="L4" s="760"/>
      <c r="M4" s="760"/>
      <c r="N4" s="760"/>
      <c r="O4" s="760"/>
      <c r="P4" s="760"/>
      <c r="Q4" s="760"/>
      <c r="R4" s="760"/>
      <c r="S4" s="760"/>
      <c r="T4" s="760"/>
      <c r="U4" s="760"/>
      <c r="V4" s="760"/>
      <c r="W4" s="760"/>
      <c r="X4" s="760"/>
      <c r="Y4" s="760"/>
      <c r="Z4" s="760"/>
      <c r="AA4" s="760"/>
      <c r="AB4" s="760"/>
      <c r="AC4" s="760"/>
      <c r="AD4" s="760"/>
      <c r="AE4" s="760"/>
      <c r="AF4" s="760"/>
      <c r="AG4" s="103"/>
      <c r="AH4" s="103"/>
      <c r="AI4" s="103"/>
      <c r="AJ4" s="103"/>
      <c r="AK4" s="103"/>
      <c r="AL4" s="103"/>
    </row>
    <row r="5" spans="1:38" ht="17.25">
      <c r="A5" s="103"/>
      <c r="B5" s="103"/>
      <c r="C5" s="105"/>
      <c r="D5" s="103"/>
      <c r="E5" s="103"/>
      <c r="F5" s="103"/>
      <c r="G5" s="103"/>
      <c r="H5" s="103"/>
      <c r="I5" s="103"/>
      <c r="J5" s="103"/>
      <c r="K5" s="103"/>
      <c r="L5" s="103"/>
      <c r="M5" s="103"/>
      <c r="N5" s="103"/>
      <c r="O5" s="103"/>
      <c r="P5" s="103"/>
      <c r="Q5" s="103"/>
      <c r="R5" s="103"/>
      <c r="S5" s="103"/>
      <c r="T5" s="103"/>
      <c r="U5" s="761"/>
      <c r="V5" s="761"/>
      <c r="W5" s="761"/>
      <c r="X5" s="761"/>
      <c r="Y5" s="761"/>
      <c r="Z5" s="103"/>
      <c r="AA5" s="103"/>
      <c r="AB5" s="103"/>
      <c r="AC5" s="103"/>
      <c r="AD5" s="103"/>
      <c r="AE5" s="103"/>
      <c r="AF5" s="103"/>
      <c r="AG5" s="103"/>
      <c r="AH5" s="103"/>
      <c r="AI5" s="103"/>
      <c r="AJ5" s="103"/>
      <c r="AK5" s="103"/>
      <c r="AL5" s="103"/>
    </row>
    <row r="6" spans="1:38" ht="17.25" customHeight="1">
      <c r="A6" s="103"/>
      <c r="B6" s="103"/>
      <c r="C6" s="105"/>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row>
    <row r="7" spans="1:38" ht="34.5" customHeight="1">
      <c r="A7" s="103"/>
      <c r="B7" s="103"/>
      <c r="C7" s="105"/>
      <c r="D7" s="103"/>
      <c r="E7" s="103"/>
      <c r="F7" s="103"/>
      <c r="G7" s="103"/>
      <c r="H7" s="103"/>
      <c r="I7" s="103"/>
      <c r="J7" s="103"/>
      <c r="K7" s="103"/>
      <c r="L7" s="103"/>
      <c r="M7" s="103"/>
      <c r="N7" s="762" t="s">
        <v>348</v>
      </c>
      <c r="O7" s="763"/>
      <c r="P7" s="763"/>
      <c r="Q7" s="763"/>
      <c r="R7" s="763"/>
      <c r="S7" s="764">
        <f>データシート!D21</f>
        <v>0</v>
      </c>
      <c r="T7" s="765"/>
      <c r="U7" s="765"/>
      <c r="V7" s="765"/>
      <c r="W7" s="765"/>
      <c r="X7" s="765"/>
      <c r="Y7" s="765"/>
      <c r="Z7" s="765"/>
      <c r="AA7" s="765"/>
      <c r="AB7" s="765"/>
      <c r="AC7" s="765"/>
      <c r="AD7" s="765"/>
      <c r="AE7" s="103"/>
      <c r="AF7" s="103"/>
      <c r="AG7" s="103"/>
      <c r="AH7" s="103"/>
      <c r="AI7" s="103"/>
      <c r="AJ7" s="103"/>
      <c r="AK7" s="103"/>
      <c r="AL7" s="103"/>
    </row>
    <row r="8" spans="1:38" ht="17.25">
      <c r="A8" s="103"/>
      <c r="B8" s="103"/>
      <c r="C8" s="105"/>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row>
    <row r="9" spans="1:38" s="107" customFormat="1" ht="15" customHeight="1">
      <c r="A9" s="106"/>
      <c r="B9" s="751" t="s">
        <v>349</v>
      </c>
      <c r="C9" s="752"/>
      <c r="D9" s="752"/>
      <c r="E9" s="752"/>
      <c r="F9" s="106" t="s">
        <v>350</v>
      </c>
      <c r="G9" s="753">
        <f>データシート!D76</f>
        <v>0</v>
      </c>
      <c r="H9" s="753"/>
      <c r="I9" s="753"/>
      <c r="J9" s="753"/>
      <c r="K9" s="753"/>
      <c r="L9" s="753"/>
      <c r="M9" s="753"/>
      <c r="N9" s="753"/>
      <c r="O9" s="753"/>
      <c r="P9" s="753"/>
      <c r="Q9" s="106"/>
      <c r="R9" s="106"/>
      <c r="S9" s="106"/>
      <c r="T9" s="106"/>
      <c r="U9" s="106"/>
      <c r="V9" s="106"/>
      <c r="W9" s="106"/>
      <c r="X9" s="106"/>
      <c r="Y9" s="106"/>
      <c r="Z9" s="106"/>
      <c r="AA9" s="106"/>
      <c r="AB9" s="106"/>
      <c r="AC9" s="106"/>
      <c r="AD9" s="106"/>
      <c r="AE9" s="106"/>
      <c r="AF9" s="106"/>
      <c r="AG9" s="106"/>
      <c r="AH9" s="106"/>
      <c r="AI9" s="106"/>
      <c r="AJ9" s="106"/>
      <c r="AK9" s="106"/>
      <c r="AL9" s="106"/>
    </row>
    <row r="10" spans="1:38" s="107" customFormat="1" ht="15" customHeight="1">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row>
    <row r="11" spans="1:38" s="107" customFormat="1" ht="15" customHeight="1">
      <c r="A11" s="106"/>
      <c r="B11" s="751" t="s">
        <v>351</v>
      </c>
      <c r="C11" s="752"/>
      <c r="D11" s="752"/>
      <c r="E11" s="752"/>
      <c r="F11" s="106" t="s">
        <v>350</v>
      </c>
      <c r="G11" s="754">
        <f>データシート!D78</f>
        <v>0</v>
      </c>
      <c r="H11" s="754"/>
      <c r="I11" s="754"/>
      <c r="J11" s="108" t="s">
        <v>29</v>
      </c>
      <c r="K11" s="754">
        <f>データシート!L78</f>
        <v>0</v>
      </c>
      <c r="L11" s="754"/>
      <c r="M11" s="754"/>
      <c r="N11" s="754"/>
      <c r="O11" s="108"/>
      <c r="P11" s="108"/>
      <c r="Q11" s="108"/>
      <c r="R11" s="108"/>
      <c r="S11" s="106"/>
      <c r="T11" s="106"/>
      <c r="U11" s="106"/>
      <c r="V11" s="106"/>
      <c r="W11" s="106"/>
      <c r="X11" s="106"/>
      <c r="Y11" s="106"/>
      <c r="Z11" s="106"/>
      <c r="AA11" s="106"/>
      <c r="AB11" s="106"/>
      <c r="AC11" s="106"/>
      <c r="AD11" s="106"/>
      <c r="AE11" s="106"/>
      <c r="AF11" s="106"/>
      <c r="AG11" s="106"/>
      <c r="AH11" s="106"/>
      <c r="AI11" s="106"/>
      <c r="AJ11" s="106"/>
      <c r="AK11" s="106"/>
      <c r="AL11" s="106"/>
    </row>
    <row r="12" spans="1:38" s="107" customFormat="1" ht="15" customHeight="1">
      <c r="A12" s="106"/>
      <c r="B12" s="106"/>
      <c r="C12" s="109"/>
      <c r="D12" s="109"/>
      <c r="E12" s="109"/>
      <c r="F12" s="106"/>
      <c r="G12" s="106"/>
      <c r="H12" s="106"/>
      <c r="I12" s="106"/>
      <c r="J12" s="106"/>
      <c r="K12" s="106"/>
      <c r="L12" s="106"/>
      <c r="M12" s="106"/>
      <c r="N12" s="106"/>
      <c r="O12" s="106"/>
      <c r="P12" s="106"/>
      <c r="Q12" s="106"/>
      <c r="R12" s="106"/>
      <c r="S12" s="106"/>
      <c r="T12" s="106"/>
      <c r="U12" s="106"/>
      <c r="V12" s="110"/>
      <c r="W12" s="110"/>
      <c r="X12" s="110"/>
      <c r="Y12" s="110"/>
      <c r="Z12" s="110"/>
      <c r="AA12" s="111"/>
      <c r="AB12" s="110"/>
      <c r="AC12" s="110"/>
      <c r="AD12" s="110"/>
      <c r="AE12" s="110"/>
      <c r="AF12" s="110"/>
      <c r="AG12" s="106"/>
      <c r="AH12" s="106"/>
      <c r="AI12" s="106"/>
      <c r="AJ12" s="106"/>
      <c r="AK12" s="106"/>
      <c r="AL12" s="106"/>
    </row>
    <row r="13" spans="1:38" s="107" customFormat="1" ht="15" customHeight="1">
      <c r="A13" s="106"/>
      <c r="B13" s="751" t="s">
        <v>352</v>
      </c>
      <c r="C13" s="752"/>
      <c r="D13" s="752"/>
      <c r="E13" s="752"/>
      <c r="F13" s="106" t="s">
        <v>350</v>
      </c>
      <c r="G13" s="755"/>
      <c r="H13" s="755"/>
      <c r="I13" s="755"/>
      <c r="J13" s="755"/>
      <c r="K13" s="755"/>
      <c r="L13" s="755"/>
      <c r="M13" s="755"/>
      <c r="N13" s="755"/>
      <c r="O13" s="755"/>
      <c r="P13" s="755"/>
      <c r="Q13" s="755"/>
      <c r="R13" s="108"/>
      <c r="S13" s="106"/>
      <c r="T13" s="106"/>
      <c r="U13" s="106"/>
      <c r="V13" s="106"/>
      <c r="W13" s="106"/>
      <c r="X13" s="106"/>
      <c r="Y13" s="106"/>
      <c r="Z13" s="106"/>
      <c r="AA13" s="106"/>
      <c r="AB13" s="106"/>
      <c r="AC13" s="106"/>
      <c r="AD13" s="106"/>
      <c r="AE13" s="106"/>
      <c r="AF13" s="106"/>
      <c r="AG13" s="106"/>
      <c r="AH13" s="106"/>
      <c r="AI13" s="106"/>
      <c r="AJ13" s="106"/>
      <c r="AK13" s="106"/>
      <c r="AL13" s="106"/>
    </row>
    <row r="14" spans="1:38" s="107" customFormat="1" ht="15" customHeight="1">
      <c r="A14" s="106"/>
      <c r="B14" s="106"/>
      <c r="C14" s="109"/>
      <c r="D14" s="109"/>
      <c r="E14" s="109"/>
      <c r="F14" s="106"/>
      <c r="G14" s="106"/>
      <c r="H14" s="112"/>
      <c r="I14" s="112"/>
      <c r="J14" s="112"/>
      <c r="K14" s="112"/>
      <c r="L14" s="112"/>
      <c r="M14" s="112"/>
      <c r="N14" s="106"/>
      <c r="O14" s="106"/>
      <c r="P14" s="106"/>
      <c r="Q14" s="106"/>
      <c r="R14" s="106"/>
      <c r="S14" s="106"/>
      <c r="T14" s="106"/>
      <c r="U14" s="106"/>
      <c r="V14" s="110"/>
      <c r="W14" s="110"/>
      <c r="X14" s="110"/>
      <c r="Y14" s="110"/>
      <c r="Z14" s="110"/>
      <c r="AA14" s="111"/>
      <c r="AB14" s="110"/>
      <c r="AC14" s="110"/>
      <c r="AD14" s="110"/>
      <c r="AE14" s="110"/>
      <c r="AF14" s="110"/>
      <c r="AG14" s="106"/>
      <c r="AH14" s="106"/>
      <c r="AI14" s="106"/>
      <c r="AJ14" s="106"/>
      <c r="AK14" s="106"/>
      <c r="AL14" s="106"/>
    </row>
    <row r="15" spans="1:38" s="107" customFormat="1" ht="15" customHeight="1">
      <c r="A15" s="106"/>
      <c r="B15" s="751" t="s">
        <v>353</v>
      </c>
      <c r="C15" s="751"/>
      <c r="D15" s="751"/>
      <c r="E15" s="751"/>
      <c r="F15" s="106" t="s">
        <v>350</v>
      </c>
      <c r="G15" s="755" t="str">
        <f>データシート!D40&amp;"   様"</f>
        <v xml:space="preserve">   様</v>
      </c>
      <c r="H15" s="755"/>
      <c r="I15" s="755"/>
      <c r="J15" s="755"/>
      <c r="K15" s="755"/>
      <c r="L15" s="755"/>
      <c r="M15" s="755"/>
      <c r="N15" s="755"/>
      <c r="O15" s="755"/>
      <c r="P15" s="755"/>
      <c r="Q15" s="755"/>
      <c r="R15" s="755"/>
      <c r="S15" s="755"/>
      <c r="T15" s="755"/>
      <c r="U15" s="755"/>
      <c r="V15" s="755"/>
      <c r="W15" s="755"/>
      <c r="X15" s="755"/>
      <c r="Y15" s="755"/>
      <c r="Z15" s="755"/>
      <c r="AA15" s="755"/>
      <c r="AB15" s="755"/>
      <c r="AC15" s="755"/>
      <c r="AD15" s="755"/>
      <c r="AE15" s="113"/>
      <c r="AF15" s="113"/>
      <c r="AG15" s="106"/>
      <c r="AH15" s="106"/>
      <c r="AI15" s="106"/>
      <c r="AJ15" s="106"/>
      <c r="AK15" s="106"/>
      <c r="AL15" s="106"/>
    </row>
    <row r="16" spans="1:38" s="107" customFormat="1" ht="15" customHeight="1">
      <c r="A16" s="106"/>
      <c r="B16" s="106"/>
      <c r="C16" s="106"/>
      <c r="D16" s="106"/>
      <c r="E16" s="106"/>
      <c r="F16" s="106"/>
      <c r="G16" s="106"/>
      <c r="H16" s="106"/>
      <c r="I16" s="106"/>
      <c r="J16" s="106"/>
      <c r="K16" s="106"/>
      <c r="L16" s="106"/>
      <c r="M16" s="106"/>
      <c r="N16" s="106"/>
      <c r="O16" s="106"/>
      <c r="P16" s="106"/>
      <c r="Q16" s="106"/>
      <c r="R16" s="106"/>
      <c r="S16" s="106"/>
      <c r="T16" s="106"/>
      <c r="U16" s="106"/>
      <c r="V16" s="110"/>
      <c r="W16" s="110"/>
      <c r="X16" s="110"/>
      <c r="Y16" s="110"/>
      <c r="Z16" s="114"/>
      <c r="AA16" s="114"/>
      <c r="AB16" s="114"/>
      <c r="AC16" s="115"/>
      <c r="AD16" s="113"/>
      <c r="AE16" s="113"/>
      <c r="AF16" s="113"/>
      <c r="AG16" s="106"/>
      <c r="AH16" s="106"/>
      <c r="AI16" s="106"/>
      <c r="AJ16" s="106"/>
      <c r="AK16" s="106"/>
      <c r="AL16" s="106"/>
    </row>
    <row r="17" spans="1:38" s="107" customFormat="1" ht="15" customHeight="1">
      <c r="A17" s="106"/>
      <c r="B17" s="751" t="s">
        <v>354</v>
      </c>
      <c r="C17" s="751"/>
      <c r="D17" s="751"/>
      <c r="E17" s="751"/>
      <c r="F17" s="106" t="s">
        <v>350</v>
      </c>
      <c r="G17" s="756"/>
      <c r="H17" s="756"/>
      <c r="I17" s="756"/>
      <c r="J17" s="756"/>
      <c r="K17" s="757" t="s">
        <v>355</v>
      </c>
      <c r="L17" s="757"/>
      <c r="M17" s="106"/>
      <c r="N17" s="106"/>
      <c r="O17" s="106"/>
      <c r="P17" s="106"/>
      <c r="Q17" s="106"/>
      <c r="R17" s="106"/>
      <c r="S17" s="106"/>
      <c r="T17" s="106"/>
      <c r="U17" s="106"/>
      <c r="V17" s="110"/>
      <c r="W17" s="110"/>
      <c r="X17" s="110"/>
      <c r="Y17" s="110"/>
      <c r="Z17" s="114"/>
      <c r="AA17" s="114"/>
      <c r="AB17" s="114"/>
      <c r="AC17" s="115"/>
      <c r="AD17" s="113"/>
      <c r="AE17" s="113"/>
      <c r="AF17" s="113"/>
      <c r="AG17" s="106"/>
      <c r="AH17" s="106"/>
      <c r="AI17" s="106"/>
      <c r="AJ17" s="106"/>
      <c r="AK17" s="106"/>
      <c r="AL17" s="106"/>
    </row>
    <row r="18" spans="1:38" ht="53.25" customHeight="1">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row>
    <row r="19" spans="1:38" ht="18.75" customHeight="1" thickBot="1">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16" t="s">
        <v>356</v>
      </c>
      <c r="AG19" s="103"/>
      <c r="AH19" s="103"/>
      <c r="AI19" s="103"/>
      <c r="AJ19" s="103"/>
      <c r="AK19" s="103"/>
      <c r="AL19" s="103"/>
    </row>
    <row r="20" spans="1:38" ht="30" customHeight="1" thickBot="1">
      <c r="A20" s="103"/>
      <c r="B20" s="103"/>
      <c r="C20" s="705" t="s">
        <v>357</v>
      </c>
      <c r="D20" s="706"/>
      <c r="E20" s="706"/>
      <c r="F20" s="706"/>
      <c r="G20" s="706"/>
      <c r="H20" s="707"/>
      <c r="I20" s="749" t="s">
        <v>358</v>
      </c>
      <c r="J20" s="706"/>
      <c r="K20" s="706"/>
      <c r="L20" s="706"/>
      <c r="M20" s="706"/>
      <c r="N20" s="706"/>
      <c r="O20" s="706"/>
      <c r="P20" s="707"/>
      <c r="Q20" s="749" t="s">
        <v>359</v>
      </c>
      <c r="R20" s="706"/>
      <c r="S20" s="706"/>
      <c r="T20" s="706"/>
      <c r="U20" s="706"/>
      <c r="V20" s="706"/>
      <c r="W20" s="706"/>
      <c r="X20" s="707"/>
      <c r="Y20" s="706" t="s">
        <v>360</v>
      </c>
      <c r="Z20" s="706"/>
      <c r="AA20" s="706"/>
      <c r="AB20" s="706"/>
      <c r="AC20" s="706"/>
      <c r="AD20" s="706"/>
      <c r="AE20" s="706"/>
      <c r="AF20" s="750"/>
      <c r="AG20" s="103"/>
      <c r="AH20" s="103"/>
      <c r="AI20" s="103"/>
      <c r="AJ20" s="103"/>
      <c r="AK20" s="103"/>
      <c r="AL20" s="103"/>
    </row>
    <row r="21" spans="1:38" ht="29.25" customHeight="1">
      <c r="A21" s="103"/>
      <c r="B21" s="103"/>
      <c r="C21" s="736" t="s">
        <v>361</v>
      </c>
      <c r="D21" s="737"/>
      <c r="E21" s="737"/>
      <c r="F21" s="737"/>
      <c r="G21" s="737"/>
      <c r="H21" s="738"/>
      <c r="I21" s="117"/>
      <c r="J21" s="743"/>
      <c r="K21" s="743"/>
      <c r="L21" s="743"/>
      <c r="M21" s="743"/>
      <c r="N21" s="743"/>
      <c r="O21" s="743"/>
      <c r="P21" s="118"/>
      <c r="Q21" s="119"/>
      <c r="R21" s="743">
        <f>J21</f>
        <v>0</v>
      </c>
      <c r="S21" s="743"/>
      <c r="T21" s="743"/>
      <c r="U21" s="743"/>
      <c r="V21" s="743"/>
      <c r="W21" s="743"/>
      <c r="X21" s="120"/>
      <c r="Y21" s="744"/>
      <c r="Z21" s="740"/>
      <c r="AA21" s="740"/>
      <c r="AB21" s="740"/>
      <c r="AC21" s="740"/>
      <c r="AD21" s="740"/>
      <c r="AE21" s="740"/>
      <c r="AF21" s="745"/>
      <c r="AG21" s="103"/>
      <c r="AH21" s="103"/>
      <c r="AI21" s="103"/>
      <c r="AJ21" s="103"/>
      <c r="AK21" s="103"/>
      <c r="AL21" s="103"/>
    </row>
    <row r="22" spans="1:38" ht="29.25" customHeight="1">
      <c r="A22" s="103"/>
      <c r="B22" s="103"/>
      <c r="C22" s="722" t="s">
        <v>362</v>
      </c>
      <c r="D22" s="723"/>
      <c r="E22" s="723"/>
      <c r="F22" s="723"/>
      <c r="G22" s="723"/>
      <c r="H22" s="724"/>
      <c r="I22" s="121"/>
      <c r="P22" s="122"/>
      <c r="Q22" s="121" t="s">
        <v>363</v>
      </c>
      <c r="R22" s="725"/>
      <c r="S22" s="725"/>
      <c r="T22" s="725"/>
      <c r="U22" s="725"/>
      <c r="V22" s="725"/>
      <c r="W22" s="725"/>
      <c r="X22" s="122"/>
      <c r="Y22" s="662"/>
      <c r="Z22" s="663"/>
      <c r="AA22" s="663"/>
      <c r="AB22" s="663"/>
      <c r="AC22" s="663"/>
      <c r="AD22" s="663"/>
      <c r="AE22" s="663"/>
      <c r="AF22" s="664"/>
      <c r="AG22" s="103"/>
      <c r="AH22" s="103"/>
      <c r="AI22" s="103"/>
      <c r="AJ22" s="103"/>
      <c r="AK22" s="103"/>
      <c r="AL22" s="103"/>
    </row>
    <row r="23" spans="1:38" ht="29.25" customHeight="1" thickBot="1">
      <c r="A23" s="103"/>
      <c r="B23" s="103"/>
      <c r="C23" s="729" t="s">
        <v>364</v>
      </c>
      <c r="D23" s="730"/>
      <c r="E23" s="730"/>
      <c r="F23" s="730"/>
      <c r="G23" s="730"/>
      <c r="H23" s="731"/>
      <c r="I23" s="123"/>
      <c r="J23" s="732">
        <f>IFERROR(J21,"")</f>
        <v>0</v>
      </c>
      <c r="K23" s="732"/>
      <c r="L23" s="732"/>
      <c r="M23" s="732"/>
      <c r="N23" s="732"/>
      <c r="O23" s="732"/>
      <c r="P23" s="124"/>
      <c r="Q23" s="123"/>
      <c r="R23" s="732">
        <f>IFERROR(R21-R22,"")</f>
        <v>0</v>
      </c>
      <c r="S23" s="732"/>
      <c r="T23" s="732"/>
      <c r="U23" s="732"/>
      <c r="V23" s="732"/>
      <c r="W23" s="732"/>
      <c r="X23" s="124"/>
      <c r="Y23" s="733"/>
      <c r="Z23" s="734"/>
      <c r="AA23" s="734"/>
      <c r="AB23" s="734"/>
      <c r="AC23" s="734"/>
      <c r="AD23" s="734"/>
      <c r="AE23" s="734"/>
      <c r="AF23" s="735"/>
      <c r="AG23" s="103"/>
      <c r="AH23" s="103"/>
      <c r="AI23" s="103"/>
      <c r="AJ23" s="125"/>
      <c r="AK23" s="103"/>
      <c r="AL23" s="103"/>
    </row>
    <row r="24" spans="1:38" ht="29.25" customHeight="1">
      <c r="A24" s="103"/>
      <c r="B24" s="103"/>
      <c r="C24" s="736" t="s">
        <v>365</v>
      </c>
      <c r="D24" s="737"/>
      <c r="E24" s="737"/>
      <c r="F24" s="737"/>
      <c r="G24" s="737"/>
      <c r="H24" s="738"/>
      <c r="I24" s="117"/>
      <c r="J24" s="739"/>
      <c r="K24" s="739"/>
      <c r="L24" s="739"/>
      <c r="M24" s="739"/>
      <c r="N24" s="739"/>
      <c r="O24" s="739"/>
      <c r="P24" s="118"/>
      <c r="Q24" s="119"/>
      <c r="R24" s="739"/>
      <c r="S24" s="739"/>
      <c r="T24" s="739"/>
      <c r="U24" s="739"/>
      <c r="V24" s="739"/>
      <c r="W24" s="739"/>
      <c r="X24" s="120"/>
      <c r="Y24" s="740"/>
      <c r="Z24" s="741"/>
      <c r="AA24" s="741"/>
      <c r="AB24" s="741"/>
      <c r="AC24" s="741"/>
      <c r="AD24" s="741"/>
      <c r="AE24" s="741"/>
      <c r="AF24" s="742"/>
      <c r="AG24" s="103"/>
      <c r="AH24" s="103"/>
      <c r="AI24" s="103"/>
      <c r="AJ24" s="125"/>
      <c r="AK24" s="103"/>
      <c r="AL24" s="103"/>
    </row>
    <row r="25" spans="1:38" ht="29.25" customHeight="1">
      <c r="A25" s="103"/>
      <c r="B25" s="103"/>
      <c r="C25" s="715" t="s">
        <v>366</v>
      </c>
      <c r="D25" s="716"/>
      <c r="E25" s="716"/>
      <c r="F25" s="716"/>
      <c r="G25" s="716"/>
      <c r="H25" s="717"/>
      <c r="I25" s="126"/>
      <c r="J25" s="718"/>
      <c r="K25" s="718"/>
      <c r="L25" s="718"/>
      <c r="M25" s="718"/>
      <c r="N25" s="718"/>
      <c r="O25" s="718"/>
      <c r="P25" s="127"/>
      <c r="Q25" s="128"/>
      <c r="R25" s="718"/>
      <c r="S25" s="718"/>
      <c r="T25" s="718"/>
      <c r="U25" s="718"/>
      <c r="V25" s="718"/>
      <c r="W25" s="718"/>
      <c r="X25" s="129"/>
      <c r="Y25" s="719"/>
      <c r="Z25" s="720"/>
      <c r="AA25" s="720"/>
      <c r="AB25" s="720"/>
      <c r="AC25" s="720"/>
      <c r="AD25" s="720"/>
      <c r="AE25" s="720"/>
      <c r="AF25" s="721"/>
      <c r="AG25" s="103"/>
      <c r="AH25" s="103"/>
      <c r="AI25" s="103"/>
      <c r="AJ25" s="103"/>
      <c r="AK25" s="103"/>
      <c r="AL25" s="103"/>
    </row>
    <row r="26" spans="1:38" ht="29.25" customHeight="1" thickBot="1">
      <c r="A26" s="103"/>
      <c r="B26" s="103"/>
      <c r="C26" s="722" t="s">
        <v>367</v>
      </c>
      <c r="D26" s="723"/>
      <c r="E26" s="723"/>
      <c r="F26" s="723"/>
      <c r="G26" s="723"/>
      <c r="H26" s="724"/>
      <c r="I26" s="121"/>
      <c r="J26" s="725">
        <f>SUM(J24:O25)</f>
        <v>0</v>
      </c>
      <c r="K26" s="725"/>
      <c r="L26" s="725"/>
      <c r="M26" s="725"/>
      <c r="N26" s="725"/>
      <c r="O26" s="725"/>
      <c r="P26" s="122"/>
      <c r="Q26" s="121"/>
      <c r="R26" s="725">
        <f>SUM(R24:W25)</f>
        <v>0</v>
      </c>
      <c r="S26" s="725"/>
      <c r="T26" s="725"/>
      <c r="U26" s="725"/>
      <c r="V26" s="725"/>
      <c r="W26" s="725"/>
      <c r="X26" s="122"/>
      <c r="Y26" s="726"/>
      <c r="Z26" s="727"/>
      <c r="AA26" s="727"/>
      <c r="AB26" s="727"/>
      <c r="AC26" s="727"/>
      <c r="AD26" s="727"/>
      <c r="AE26" s="727"/>
      <c r="AF26" s="728"/>
      <c r="AG26" s="103"/>
      <c r="AH26" s="103"/>
      <c r="AI26" s="103"/>
      <c r="AJ26" s="103"/>
      <c r="AK26" s="103"/>
      <c r="AL26" s="103"/>
    </row>
    <row r="27" spans="1:38" ht="29.25" customHeight="1" thickBot="1">
      <c r="A27" s="103"/>
      <c r="B27" s="103"/>
      <c r="C27" s="705" t="s">
        <v>368</v>
      </c>
      <c r="D27" s="706"/>
      <c r="E27" s="706"/>
      <c r="F27" s="706"/>
      <c r="G27" s="706"/>
      <c r="H27" s="707"/>
      <c r="I27" s="130" t="s">
        <v>363</v>
      </c>
      <c r="J27" s="708"/>
      <c r="K27" s="708"/>
      <c r="L27" s="708"/>
      <c r="M27" s="708"/>
      <c r="N27" s="708"/>
      <c r="O27" s="708"/>
      <c r="P27" s="131"/>
      <c r="Q27" s="130" t="s">
        <v>363</v>
      </c>
      <c r="R27" s="708"/>
      <c r="S27" s="708"/>
      <c r="T27" s="708"/>
      <c r="U27" s="708"/>
      <c r="V27" s="708"/>
      <c r="W27" s="708"/>
      <c r="X27" s="131"/>
      <c r="Y27" s="709"/>
      <c r="Z27" s="710"/>
      <c r="AA27" s="710"/>
      <c r="AB27" s="710"/>
      <c r="AC27" s="710"/>
      <c r="AD27" s="710"/>
      <c r="AE27" s="710"/>
      <c r="AF27" s="711"/>
      <c r="AG27" s="103"/>
      <c r="AH27" s="103"/>
      <c r="AI27" s="103"/>
      <c r="AJ27" s="103"/>
      <c r="AK27" s="103"/>
      <c r="AL27" s="103"/>
    </row>
    <row r="28" spans="1:38" ht="29.25" customHeight="1" thickBot="1">
      <c r="A28" s="103"/>
      <c r="B28" s="103"/>
      <c r="C28" s="705" t="s">
        <v>369</v>
      </c>
      <c r="D28" s="706"/>
      <c r="E28" s="706"/>
      <c r="F28" s="706"/>
      <c r="G28" s="706"/>
      <c r="H28" s="707"/>
      <c r="I28" s="130"/>
      <c r="J28" s="712">
        <f>IFERROR((J23+J26-J27),"")</f>
        <v>0</v>
      </c>
      <c r="K28" s="712"/>
      <c r="L28" s="712"/>
      <c r="M28" s="712"/>
      <c r="N28" s="712"/>
      <c r="O28" s="712"/>
      <c r="P28" s="131"/>
      <c r="Q28" s="130"/>
      <c r="R28" s="712">
        <f>IFERROR((R23+R26-R27),"")</f>
        <v>0</v>
      </c>
      <c r="S28" s="712"/>
      <c r="T28" s="712"/>
      <c r="U28" s="712"/>
      <c r="V28" s="712"/>
      <c r="W28" s="712"/>
      <c r="X28" s="131"/>
      <c r="Y28" s="132" t="s">
        <v>370</v>
      </c>
      <c r="Z28" s="775">
        <f>IFERROR(J28-R28,"")</f>
        <v>0</v>
      </c>
      <c r="AA28" s="775"/>
      <c r="AB28" s="775"/>
      <c r="AC28" s="775"/>
      <c r="AD28" s="775"/>
      <c r="AE28" s="775"/>
      <c r="AF28" s="776"/>
      <c r="AG28" s="103"/>
      <c r="AH28" s="103"/>
      <c r="AI28" s="103"/>
      <c r="AJ28" s="103"/>
      <c r="AK28" s="103"/>
      <c r="AL28" s="103"/>
    </row>
    <row r="29" spans="1:38" ht="29.25" customHeight="1">
      <c r="A29" s="103"/>
      <c r="B29" s="103"/>
      <c r="C29" s="772" t="s">
        <v>376</v>
      </c>
      <c r="D29" s="773"/>
      <c r="E29" s="773"/>
      <c r="F29" s="773"/>
      <c r="G29" s="773"/>
      <c r="H29" s="774"/>
      <c r="I29" s="155"/>
      <c r="J29" s="699"/>
      <c r="K29" s="699"/>
      <c r="L29" s="699"/>
      <c r="M29" s="699"/>
      <c r="N29" s="699"/>
      <c r="O29" s="699"/>
      <c r="P29" s="156"/>
      <c r="Q29" s="135"/>
      <c r="R29" s="699"/>
      <c r="S29" s="699"/>
      <c r="T29" s="699"/>
      <c r="U29" s="699"/>
      <c r="V29" s="699"/>
      <c r="W29" s="699"/>
      <c r="X29" s="136"/>
      <c r="Y29" s="157"/>
      <c r="Z29" s="137" t="s">
        <v>377</v>
      </c>
      <c r="AA29" s="137"/>
      <c r="AB29" s="137"/>
      <c r="AC29" s="137"/>
      <c r="AD29" s="137"/>
      <c r="AE29" s="137"/>
      <c r="AF29" s="138"/>
      <c r="AG29" s="103"/>
      <c r="AH29" s="103"/>
      <c r="AI29" s="103"/>
      <c r="AJ29" s="103"/>
      <c r="AK29" s="103"/>
      <c r="AL29" s="103"/>
    </row>
    <row r="30" spans="1:38" ht="29.25" customHeight="1" thickBot="1">
      <c r="A30" s="103"/>
      <c r="B30" s="103"/>
      <c r="C30" s="694" t="s">
        <v>371</v>
      </c>
      <c r="D30" s="695"/>
      <c r="E30" s="695"/>
      <c r="F30" s="695"/>
      <c r="G30" s="695"/>
      <c r="H30" s="696"/>
      <c r="I30" s="139"/>
      <c r="J30" s="702"/>
      <c r="K30" s="702"/>
      <c r="L30" s="702"/>
      <c r="M30" s="702"/>
      <c r="N30" s="702"/>
      <c r="O30" s="702"/>
      <c r="P30" s="140"/>
      <c r="Q30" s="141"/>
      <c r="R30" s="702"/>
      <c r="S30" s="702"/>
      <c r="T30" s="702"/>
      <c r="U30" s="702"/>
      <c r="V30" s="702"/>
      <c r="W30" s="702"/>
      <c r="X30" s="142"/>
      <c r="Y30" s="766"/>
      <c r="Z30" s="767"/>
      <c r="AA30" s="767"/>
      <c r="AB30" s="767"/>
      <c r="AC30" s="767"/>
      <c r="AD30" s="767"/>
      <c r="AE30" s="767"/>
      <c r="AF30" s="768"/>
      <c r="AG30" s="103"/>
      <c r="AH30" s="103"/>
      <c r="AI30" s="103"/>
      <c r="AJ30" s="103"/>
      <c r="AK30" s="103"/>
      <c r="AL30" s="103"/>
    </row>
    <row r="31" spans="1:38" ht="9" customHeight="1">
      <c r="A31" s="103"/>
      <c r="B31" s="103"/>
      <c r="C31" s="145"/>
      <c r="D31" s="145"/>
      <c r="E31" s="145"/>
      <c r="F31" s="145"/>
      <c r="G31" s="145"/>
      <c r="H31" s="145"/>
      <c r="I31" s="146"/>
      <c r="J31" s="147"/>
      <c r="K31" s="147"/>
      <c r="L31" s="147"/>
      <c r="M31" s="147"/>
      <c r="N31" s="147"/>
      <c r="O31" s="147"/>
      <c r="P31" s="148"/>
      <c r="Q31" s="146"/>
      <c r="R31" s="146"/>
      <c r="S31" s="146"/>
      <c r="T31" s="146"/>
      <c r="U31" s="147"/>
      <c r="V31" s="147"/>
      <c r="W31" s="147"/>
      <c r="X31" s="147"/>
      <c r="Y31" s="149"/>
      <c r="Z31" s="150"/>
      <c r="AA31" s="150"/>
      <c r="AB31" s="150"/>
      <c r="AC31" s="150"/>
      <c r="AD31" s="150"/>
      <c r="AE31" s="150"/>
      <c r="AF31" s="150"/>
      <c r="AG31" s="103"/>
      <c r="AH31" s="103"/>
      <c r="AI31" s="103"/>
      <c r="AJ31" s="103"/>
      <c r="AK31" s="103"/>
      <c r="AL31" s="103"/>
    </row>
    <row r="32" spans="1:38" ht="16.5" customHeight="1">
      <c r="A32" s="103"/>
      <c r="B32" s="103"/>
      <c r="C32" s="101" t="s">
        <v>466</v>
      </c>
      <c r="D32" s="145"/>
      <c r="E32" s="145"/>
      <c r="F32" s="145"/>
      <c r="G32" s="145"/>
      <c r="H32" s="145"/>
      <c r="I32" s="146"/>
      <c r="J32" s="147"/>
      <c r="K32" s="147"/>
      <c r="L32" s="147"/>
      <c r="M32" s="147"/>
      <c r="N32" s="147"/>
      <c r="O32" s="147"/>
      <c r="P32" s="148"/>
      <c r="Q32" s="146"/>
      <c r="R32" s="146"/>
      <c r="S32" s="146"/>
      <c r="T32" s="146"/>
      <c r="U32" s="147"/>
      <c r="V32" s="147"/>
      <c r="W32" s="147"/>
      <c r="X32" s="147"/>
      <c r="Y32" s="149"/>
      <c r="Z32" s="150"/>
      <c r="AA32" s="150"/>
      <c r="AB32" s="150"/>
      <c r="AC32" s="150"/>
      <c r="AD32" s="150"/>
      <c r="AE32" s="150"/>
      <c r="AF32" s="150"/>
      <c r="AG32" s="103"/>
      <c r="AH32" s="103"/>
      <c r="AI32" s="103"/>
      <c r="AJ32" s="103"/>
      <c r="AK32" s="103"/>
      <c r="AL32" s="103"/>
    </row>
    <row r="33" spans="1:38" ht="16.5" customHeight="1">
      <c r="A33" s="103"/>
      <c r="B33" s="103"/>
      <c r="C33" s="151"/>
      <c r="D33" s="145"/>
      <c r="E33" s="145"/>
      <c r="F33" s="145"/>
      <c r="G33" s="145"/>
      <c r="H33" s="145"/>
      <c r="I33" s="146"/>
      <c r="J33" s="147"/>
      <c r="K33" s="147"/>
      <c r="L33" s="147"/>
      <c r="M33" s="147"/>
      <c r="N33" s="147"/>
      <c r="O33" s="147"/>
      <c r="P33" s="148"/>
      <c r="Q33" s="146"/>
      <c r="R33" s="146"/>
      <c r="S33" s="146"/>
      <c r="T33" s="146"/>
      <c r="U33" s="147"/>
      <c r="V33" s="147"/>
      <c r="W33" s="147"/>
      <c r="X33" s="147"/>
      <c r="Y33" s="149"/>
      <c r="Z33" s="150"/>
      <c r="AA33" s="150"/>
      <c r="AB33" s="150"/>
      <c r="AC33" s="150"/>
      <c r="AD33" s="150"/>
      <c r="AE33" s="150"/>
      <c r="AF33" s="150"/>
      <c r="AG33" s="103"/>
      <c r="AH33" s="103"/>
      <c r="AI33" s="103"/>
      <c r="AJ33" s="103"/>
      <c r="AK33" s="103"/>
      <c r="AL33" s="103"/>
    </row>
    <row r="34" spans="1:38" ht="24.75" customHeight="1" thickBot="1"/>
    <row r="35" spans="1:38" ht="18" customHeight="1" thickBot="1">
      <c r="C35" s="104" t="s">
        <v>378</v>
      </c>
      <c r="L35" s="769">
        <f>J29+J30*G17</f>
        <v>0</v>
      </c>
      <c r="M35" s="770"/>
      <c r="N35" s="770"/>
      <c r="O35" s="771"/>
      <c r="T35" s="688">
        <f>R29+R30*G17</f>
        <v>0</v>
      </c>
      <c r="U35" s="689"/>
      <c r="V35" s="689"/>
      <c r="W35" s="690"/>
      <c r="X35" s="152"/>
    </row>
    <row r="36" spans="1:38">
      <c r="C36" s="153" t="s">
        <v>379</v>
      </c>
    </row>
  </sheetData>
  <sheetProtection selectLockedCells="1"/>
  <mergeCells count="62">
    <mergeCell ref="L1:W1"/>
    <mergeCell ref="D3:AD3"/>
    <mergeCell ref="C4:AF4"/>
    <mergeCell ref="U5:Y5"/>
    <mergeCell ref="N7:R7"/>
    <mergeCell ref="S7:AD7"/>
    <mergeCell ref="C20:H20"/>
    <mergeCell ref="I20:P20"/>
    <mergeCell ref="Q20:X20"/>
    <mergeCell ref="Y20:AF20"/>
    <mergeCell ref="B9:E9"/>
    <mergeCell ref="G9:P9"/>
    <mergeCell ref="B11:E11"/>
    <mergeCell ref="G11:I11"/>
    <mergeCell ref="K11:N11"/>
    <mergeCell ref="B13:E13"/>
    <mergeCell ref="G13:Q13"/>
    <mergeCell ref="B15:E15"/>
    <mergeCell ref="G15:AD15"/>
    <mergeCell ref="B17:E17"/>
    <mergeCell ref="G17:J17"/>
    <mergeCell ref="K17:L17"/>
    <mergeCell ref="C21:H21"/>
    <mergeCell ref="J21:O21"/>
    <mergeCell ref="R21:W21"/>
    <mergeCell ref="Y21:AF21"/>
    <mergeCell ref="C22:H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Y27:AF27"/>
    <mergeCell ref="C28:H28"/>
    <mergeCell ref="J28:O28"/>
    <mergeCell ref="R28:W28"/>
    <mergeCell ref="Z28:AF28"/>
    <mergeCell ref="Y30:AF30"/>
    <mergeCell ref="L35:O35"/>
    <mergeCell ref="T35:W35"/>
    <mergeCell ref="C29:H29"/>
    <mergeCell ref="J29:O29"/>
    <mergeCell ref="R29:W29"/>
    <mergeCell ref="C30:H30"/>
    <mergeCell ref="J30:O30"/>
    <mergeCell ref="R30:W30"/>
  </mergeCells>
  <phoneticPr fontId="1"/>
  <conditionalFormatting sqref="G17:J17">
    <cfRule type="expression" dxfId="13" priority="14">
      <formula>$G$17=""</formula>
    </cfRule>
  </conditionalFormatting>
  <conditionalFormatting sqref="G13:Q13">
    <cfRule type="expression" dxfId="12" priority="1">
      <formula>$G$13=""</formula>
    </cfRule>
  </conditionalFormatting>
  <conditionalFormatting sqref="J21:O21">
    <cfRule type="expression" dxfId="11" priority="13">
      <formula>$J$21=""</formula>
    </cfRule>
  </conditionalFormatting>
  <conditionalFormatting sqref="J24:O24">
    <cfRule type="expression" dxfId="10" priority="11">
      <formula>$J$24=""</formula>
    </cfRule>
  </conditionalFormatting>
  <conditionalFormatting sqref="J25:O25">
    <cfRule type="expression" dxfId="9" priority="9">
      <formula>$J$25=""</formula>
    </cfRule>
  </conditionalFormatting>
  <conditionalFormatting sqref="J27:O27">
    <cfRule type="expression" dxfId="8" priority="7">
      <formula>$J$27=""</formula>
    </cfRule>
  </conditionalFormatting>
  <conditionalFormatting sqref="J29:O29">
    <cfRule type="expression" dxfId="7" priority="5">
      <formula>$J$29=""</formula>
    </cfRule>
  </conditionalFormatting>
  <conditionalFormatting sqref="J30:O30">
    <cfRule type="expression" dxfId="6" priority="3">
      <formula>$J$30=""</formula>
    </cfRule>
  </conditionalFormatting>
  <conditionalFormatting sqref="R22:W22">
    <cfRule type="expression" dxfId="5" priority="12">
      <formula>$R$22=""</formula>
    </cfRule>
  </conditionalFormatting>
  <conditionalFormatting sqref="R24:W24">
    <cfRule type="expression" dxfId="4" priority="10">
      <formula>$R$24=""</formula>
    </cfRule>
  </conditionalFormatting>
  <conditionalFormatting sqref="R25:W25">
    <cfRule type="expression" dxfId="3" priority="8">
      <formula>$R$25=""</formula>
    </cfRule>
  </conditionalFormatting>
  <conditionalFormatting sqref="R27:W27">
    <cfRule type="expression" dxfId="2" priority="6">
      <formula>$R$27=""</formula>
    </cfRule>
  </conditionalFormatting>
  <conditionalFormatting sqref="R29:W29">
    <cfRule type="expression" dxfId="1" priority="4">
      <formula>$R$29=""</formula>
    </cfRule>
  </conditionalFormatting>
  <conditionalFormatting sqref="R30:W30">
    <cfRule type="expression" dxfId="0" priority="2">
      <formula>$R$30=""</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83</vt:i4>
      </vt:variant>
    </vt:vector>
  </HeadingPairs>
  <TitlesOfParts>
    <vt:vector size="92" baseType="lpstr">
      <vt:lpstr>データシート</vt:lpstr>
      <vt:lpstr>様式第１1の１(第１１条関係)</vt:lpstr>
      <vt:lpstr>様式第１１(その４の１)</vt:lpstr>
      <vt:lpstr>様式第１１(その５)</vt:lpstr>
      <vt:lpstr>様式第１３(第１３関係)</vt:lpstr>
      <vt:lpstr>様式第１０(第８条関係)</vt:lpstr>
      <vt:lpstr>雛形＿リース料金均等(トラック)</vt:lpstr>
      <vt:lpstr>雛形＿リース料金変動あり(トラック)</vt:lpstr>
      <vt:lpstr>雛形＿前払い金あり(トラック)</vt:lpstr>
      <vt:lpstr>ABB</vt:lpstr>
      <vt:lpstr>CENNTROor不明</vt:lpstr>
      <vt:lpstr>DFSKor不明</vt:lpstr>
      <vt:lpstr>EVモーターズ・ジャパン</vt:lpstr>
      <vt:lpstr>GSユアサ_V2H</vt:lpstr>
      <vt:lpstr>JFEテクノス</vt:lpstr>
      <vt:lpstr>データシート!Print_Area</vt:lpstr>
      <vt:lpstr>'雛形＿リース料金均等(トラック)'!Print_Area</vt:lpstr>
      <vt:lpstr>'雛形＿リース料金変動あり(トラック)'!Print_Area</vt:lpstr>
      <vt:lpstr>'雛形＿前払い金あり(トラック)'!Print_Area</vt:lpstr>
      <vt:lpstr>'様式第１０(第８条関係)'!Print_Area</vt:lpstr>
      <vt:lpstr>'様式第１１(その４の１)'!Print_Area</vt:lpstr>
      <vt:lpstr>'様式第１１(その５)'!Print_Area</vt:lpstr>
      <vt:lpstr>'様式第１1の１(第１１条関係)'!Print_Area</vt:lpstr>
      <vt:lpstr>'様式第１３(第１３関係)'!Print_Area</vt:lpstr>
      <vt:lpstr>SHINERAYor不明</vt:lpstr>
      <vt:lpstr>UDトラックス</vt:lpstr>
      <vt:lpstr>V2H充放電設備</vt:lpstr>
      <vt:lpstr>ZAA</vt:lpstr>
      <vt:lpstr>ZAB</vt:lpstr>
      <vt:lpstr>Zerova</vt:lpstr>
      <vt:lpstr>Zerova_普通</vt:lpstr>
      <vt:lpstr>アイケイエス_V2H</vt:lpstr>
      <vt:lpstr>アサヒ衛陶</vt:lpstr>
      <vt:lpstr>いすゞ</vt:lpstr>
      <vt:lpstr>エンザミンパワー</vt:lpstr>
      <vt:lpstr>オムロンソーシアルソリューションズ_V2H</vt:lpstr>
      <vt:lpstr>オリジン_外部</vt:lpstr>
      <vt:lpstr>キューヘン</vt:lpstr>
      <vt:lpstr>クリエイト・プロ_普通</vt:lpstr>
      <vt:lpstr>ジゴワッツ_普通</vt:lpstr>
      <vt:lpstr>シンフォニアテクノロジー</vt:lpstr>
      <vt:lpstr>ダイヘン</vt:lpstr>
      <vt:lpstr>ダイヤゼブラ電機_V2H</vt:lpstr>
      <vt:lpstr>ダックビル_普通</vt:lpstr>
      <vt:lpstr>デルタ電子</vt:lpstr>
      <vt:lpstr>デルタ電子_普通</vt:lpstr>
      <vt:lpstr>デンゲン</vt:lpstr>
      <vt:lpstr>デンソー_V2H</vt:lpstr>
      <vt:lpstr>テンフィールズファクトリー</vt:lpstr>
      <vt:lpstr>トヨタ</vt:lpstr>
      <vt:lpstr>ニチコン</vt:lpstr>
      <vt:lpstr>ニチコン_V2H</vt:lpstr>
      <vt:lpstr>ニチコン_外部</vt:lpstr>
      <vt:lpstr>ニッサン</vt:lpstr>
      <vt:lpstr>ハセテック</vt:lpstr>
      <vt:lpstr>パナソニック_V2H</vt:lpstr>
      <vt:lpstr>パナソニック_普通</vt:lpstr>
      <vt:lpstr>パワーエックス</vt:lpstr>
      <vt:lpstr>フォトンorFOTONor不明</vt:lpstr>
      <vt:lpstr>フォトンor不明</vt:lpstr>
      <vt:lpstr>プラゴ_普通</vt:lpstr>
      <vt:lpstr>フルタイムシステム_普通</vt:lpstr>
      <vt:lpstr>ホンダ</vt:lpstr>
      <vt:lpstr>モリテックスチール_普通</vt:lpstr>
      <vt:lpstr>河村電器産業_普通</vt:lpstr>
      <vt:lpstr>外部給電設備</vt:lpstr>
      <vt:lpstr>丸紅</vt:lpstr>
      <vt:lpstr>急速充電設備</vt:lpstr>
      <vt:lpstr>九電テクノシステムズ</vt:lpstr>
      <vt:lpstr>三井物産プラントシステム</vt:lpstr>
      <vt:lpstr>三菱</vt:lpstr>
      <vt:lpstr>三菱ふそう</vt:lpstr>
      <vt:lpstr>三菱自動車工業_外部</vt:lpstr>
      <vt:lpstr>新電元工業</vt:lpstr>
      <vt:lpstr>新電元工業_普通</vt:lpstr>
      <vt:lpstr>長州産業_V2H</vt:lpstr>
      <vt:lpstr>椿本チエイン_V2H</vt:lpstr>
      <vt:lpstr>東光高岳</vt:lpstr>
      <vt:lpstr>東光高岳_V2H</vt:lpstr>
      <vt:lpstr>内外電機_普通</vt:lpstr>
      <vt:lpstr>日東工業_普通</vt:lpstr>
      <vt:lpstr>日本宅配システム_普通</vt:lpstr>
      <vt:lpstr>日本電気_普通</vt:lpstr>
      <vt:lpstr>日野</vt:lpstr>
      <vt:lpstr>日立製作所</vt:lpstr>
      <vt:lpstr>不明</vt:lpstr>
      <vt:lpstr>普通充電設備</vt:lpstr>
      <vt:lpstr>平河ヒューテック_普通</vt:lpstr>
      <vt:lpstr>豊田自動織機_外部</vt:lpstr>
      <vt:lpstr>本田技研工業_外部</vt:lpstr>
      <vt:lpstr>柳州五菱</vt:lpstr>
      <vt:lpstr>柳州五菱or不明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cp:lastPrinted>2025-08-20T01:06:56Z</cp:lastPrinted>
  <dcterms:created xsi:type="dcterms:W3CDTF">2024-03-08T01:53:09Z</dcterms:created>
  <dcterms:modified xsi:type="dcterms:W3CDTF">2025-08-20T01:38:44Z</dcterms:modified>
</cp:coreProperties>
</file>