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N:\令和5年度（補正予算）：事業準備ファイル（令和６年２月１日～　）\データシート\交付申請\HP用\"/>
    </mc:Choice>
  </mc:AlternateContent>
  <xr:revisionPtr revIDLastSave="0" documentId="13_ncr:1_{0EEC8DFB-32A0-4BA5-B1CE-5F8E796B486A}" xr6:coauthVersionLast="36" xr6:coauthVersionMax="36" xr10:uidLastSave="{00000000-0000-0000-0000-000000000000}"/>
  <bookViews>
    <workbookView xWindow="0" yWindow="0" windowWidth="28800" windowHeight="11385" xr2:uid="{00000000-000D-0000-FFFF-FFFF00000000}"/>
  </bookViews>
  <sheets>
    <sheet name="データシート" sheetId="7" r:id="rId1"/>
    <sheet name="様式第１の２(第５条関係)" sheetId="1" r:id="rId2"/>
    <sheet name="様式第１(その７の１)" sheetId="8" r:id="rId3"/>
    <sheet name="様式第１(その７の２)" sheetId="2" r:id="rId4"/>
    <sheet name="様式第１(その８)" sheetId="3" r:id="rId5"/>
    <sheet name="様式第１(その９)" sheetId="4" r:id="rId6"/>
    <sheet name="別添" sheetId="5" r:id="rId7"/>
    <sheet name="共同事業者申請書" sheetId="9" r:id="rId8"/>
    <sheet name="委任状フォーマット" sheetId="10" r:id="rId9"/>
  </sheets>
  <externalReferences>
    <externalReference r:id="rId10"/>
  </externalReferences>
  <definedNames>
    <definedName name="ABB">データシート!$D$327:$D$339</definedName>
    <definedName name="CENNTROor不明" localSheetId="0">データシート!$AO$13:$AO$15</definedName>
    <definedName name="DFSKor不明" localSheetId="0">データシート!$AM$13:$AM$16</definedName>
    <definedName name="EVモーターズ・ジャパン">データシート!$D$454:$D$463</definedName>
    <definedName name="GSユアサ_V2H">データシート!$Q$163:$Q$166</definedName>
    <definedName name="JFEテクノス">データシート!$D$160:$D$181</definedName>
    <definedName name="_xlnm.Print_Area" localSheetId="0">データシート!$A$1:$AK$133</definedName>
    <definedName name="_xlnm.Print_Area" localSheetId="8">委任状フォーマット!$A$1:$AA$28</definedName>
    <definedName name="_xlnm.Print_Area" localSheetId="7">共同事業者申請書!$A$1:$AD$54</definedName>
    <definedName name="_xlnm.Print_Area" localSheetId="6">別添!$A$1:$AF$44</definedName>
    <definedName name="_xlnm.Print_Area" localSheetId="2">'様式第１(その７の１)'!$A$1:$AD$59</definedName>
    <definedName name="_xlnm.Print_Area" localSheetId="3">'様式第１(その７の２)'!$A$1:$AD$46</definedName>
    <definedName name="_xlnm.Print_Area" localSheetId="4">'様式第１(その８)'!$A$1:$AD$54</definedName>
    <definedName name="_xlnm.Print_Area" localSheetId="5">'様式第１(その９)'!$A$1:$AF$50</definedName>
    <definedName name="_xlnm.Print_Area" localSheetId="1">'様式第１の２(第５条関係)'!$A$1:$AD$56</definedName>
    <definedName name="V2H・外部給電器">データシート!$BE$25:$BE$26</definedName>
    <definedName name="V2H充放電設備">データシート!$O$160:$O$169</definedName>
    <definedName name="Zerova">データシート!$D$345:$D$373</definedName>
    <definedName name="Zerova_普通">データシート!$K$279:$K$297</definedName>
    <definedName name="アイケイエス_V2H">データシート!$Q$160:$Q$162</definedName>
    <definedName name="アサヒ衛陶">データシート!$D$450</definedName>
    <definedName name="いすゞ" localSheetId="0">データシート!$AT$13:$AT$15</definedName>
    <definedName name="エンザミンパワー">データシート!$D$453</definedName>
    <definedName name="オムロンソーシアルソリューションズ_V2H">データシート!$Q$193:$Q$196</definedName>
    <definedName name="オリジン_外部">データシート!$V$160</definedName>
    <definedName name="キューヘン">データシート!$D$248:$D$259</definedName>
    <definedName name="クリエイト・プロ_普通">データシート!$K$220:$K$221</definedName>
    <definedName name="ケーブル付き充電設備">データシート!$BD$29:$BD$30</definedName>
    <definedName name="ジゴワッツ_普通">データシート!$K$315:$K$318</definedName>
    <definedName name="シンフォニアテクノロジー">データシート!$D$281:$D$292</definedName>
    <definedName name="ダイヘン">データシート!$D$260:$D$273</definedName>
    <definedName name="ダイヤゼブラ電機_V2H">データシート!$Q$202</definedName>
    <definedName name="ダックビル_普通">データシート!$K$313:$K$314</definedName>
    <definedName name="デルタ電子">データシート!$D$340:$D$344</definedName>
    <definedName name="デルタ電子_普通">データシート!$K$298</definedName>
    <definedName name="デンゲン">データシート!$D$375</definedName>
    <definedName name="デンソー_V2H">データシート!$Q$173</definedName>
    <definedName name="テンフィールズファクトリー">データシート!$D$374</definedName>
    <definedName name="トヨタ" localSheetId="0">データシート!$AU$13</definedName>
    <definedName name="ニチコン">データシート!$D$182:$D$222</definedName>
    <definedName name="ニチコン_V2H">データシート!$Q$175:$Q$190</definedName>
    <definedName name="ニチコン_外部">データシート!$V$162:$V$164</definedName>
    <definedName name="ニッサン">データシート!$AW$13:$AW$18</definedName>
    <definedName name="ハセテック">データシート!$D$223:$D$232</definedName>
    <definedName name="パナソニック_V2H">データシート!$Q$191:$Q$192</definedName>
    <definedName name="パナソニック_普通">データシート!$K$160:$K$219</definedName>
    <definedName name="パワーエックス">データシート!$D$451:$D$452</definedName>
    <definedName name="フォトンor不明">データシート!$AX$13:$AX$14</definedName>
    <definedName name="プラゴ_普通">データシート!$K$277:$K$278</definedName>
    <definedName name="フルタイムシステム_普通">データシート!$K$222:$K$225</definedName>
    <definedName name="ホンダ">データシート!$AV$13:$AV$16</definedName>
    <definedName name="モリテックスチール_普通">データシート!$K$319:$K$324</definedName>
    <definedName name="河村電器産業_普通">データシート!$K$304:$K$309</definedName>
    <definedName name="外部給電設備">データシート!$T$160:$T$164</definedName>
    <definedName name="株式会社EVモーターズ・ジャパン">[1]交付申請書データシート!#REF!</definedName>
    <definedName name="丸紅">データシート!$D$274:$D$280</definedName>
    <definedName name="急速充電設備">データシート!$A$160:$A$180</definedName>
    <definedName name="急速充電装置">データシート!$BC$25:$BC$27</definedName>
    <definedName name="九電テクノシステムズ">データシート!$D$246:$D$247</definedName>
    <definedName name="高圧充電設備">データシート!$BF$25:$BF$29</definedName>
    <definedName name="三井物産プラントシステム">データシート!$D$448:$D$449</definedName>
    <definedName name="三菱" localSheetId="0">データシート!$AQ$13:$AQ$22</definedName>
    <definedName name="三菱ふそう" localSheetId="0">データシート!$AS$13</definedName>
    <definedName name="三菱自動車工業_外部">データシート!$V$166</definedName>
    <definedName name="新電元工業">データシート!$D$293:$D$326</definedName>
    <definedName name="新電元工業_普通">データシート!$K$264:$K$273</definedName>
    <definedName name="長州産業_V2H">データシート!$Q$197:$Q$201</definedName>
    <definedName name="椿本チエイン_V2H">データシート!$Q$167:$Q$172</definedName>
    <definedName name="東光高岳">データシート!$D$233:$D$245</definedName>
    <definedName name="東光高岳_V2H">データシート!$Q$174</definedName>
    <definedName name="内外電機_普通">データシート!$K$226:$K$227</definedName>
    <definedName name="日東工業_普通">データシート!$K$228:$K$263</definedName>
    <definedName name="日本宅配システム_普通">データシート!$K$310</definedName>
    <definedName name="日本電気_普通">データシート!$K$311:$K$312</definedName>
    <definedName name="日野" localSheetId="0">データシート!$AR$13</definedName>
    <definedName name="日立製作所">データシート!$D$376:$D$447</definedName>
    <definedName name="不明" localSheetId="0">データシート!$AP$13:$AP$16</definedName>
    <definedName name="普通充電設備">データシート!$H$160:$H$175</definedName>
    <definedName name="普通充電装置">データシート!$BD$25:$BD$27</definedName>
    <definedName name="平河ヒューテック_普通">データシート!$K$274:$K$276</definedName>
    <definedName name="豊田自動織機_外部">データシート!$V$161</definedName>
    <definedName name="本田技研工業_外部">データシート!$V$165</definedName>
    <definedName name="柳州五菱" localSheetId="0">データシート!$AN$13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3" i="7" l="1"/>
  <c r="D102" i="7" l="1"/>
  <c r="AS131" i="7" l="1"/>
  <c r="AS132" i="7"/>
  <c r="AS133" i="7"/>
  <c r="AS134" i="7"/>
  <c r="S102" i="7" l="1"/>
  <c r="A117" i="7"/>
  <c r="X117" i="7"/>
  <c r="AS129" i="7" l="1"/>
  <c r="AS130" i="7"/>
  <c r="AS139" i="7"/>
  <c r="AS138" i="7"/>
  <c r="AS55" i="7"/>
  <c r="S88" i="7" s="1"/>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35" i="7"/>
  <c r="AS136" i="7"/>
  <c r="AS137" i="7"/>
  <c r="W11" i="4" l="1"/>
  <c r="V10" i="4"/>
  <c r="T9" i="4"/>
  <c r="A60" i="7"/>
  <c r="A73" i="7"/>
  <c r="T35" i="2" l="1"/>
  <c r="T34" i="2"/>
  <c r="T29" i="2"/>
  <c r="T28" i="2"/>
  <c r="M24" i="2"/>
  <c r="M22" i="2"/>
  <c r="X20" i="2"/>
  <c r="Q18" i="2"/>
  <c r="V14" i="2"/>
  <c r="J14" i="2"/>
  <c r="X12" i="2"/>
  <c r="Q12" i="2"/>
  <c r="J12" i="2"/>
  <c r="J8" i="2" l="1"/>
  <c r="J6" i="2"/>
  <c r="J4" i="2"/>
  <c r="Y92" i="7" l="1"/>
  <c r="Y94" i="7" s="1"/>
  <c r="J10" i="2" l="1"/>
  <c r="A58" i="7"/>
  <c r="P44" i="1" l="1"/>
  <c r="A44" i="1"/>
  <c r="X2" i="5" l="1"/>
  <c r="X2" i="4"/>
  <c r="S51" i="7" l="1"/>
  <c r="BJ5" i="7" l="1"/>
  <c r="BG5" i="7"/>
  <c r="BD5" i="7"/>
  <c r="BA5" i="7"/>
  <c r="V13" i="5" l="1"/>
  <c r="W11" i="5"/>
  <c r="V10" i="5"/>
  <c r="T9" i="5"/>
  <c r="Q36" i="3"/>
  <c r="Q34" i="3"/>
  <c r="J36" i="3"/>
  <c r="J34" i="3"/>
  <c r="J30" i="3"/>
  <c r="M26" i="3"/>
  <c r="U22" i="3"/>
  <c r="J22" i="3"/>
  <c r="AA20" i="3"/>
  <c r="O20" i="3"/>
  <c r="J20" i="3"/>
  <c r="J18" i="3"/>
  <c r="J16" i="3"/>
  <c r="X14" i="3"/>
  <c r="Q14" i="3"/>
  <c r="J14" i="3"/>
  <c r="X12" i="3"/>
  <c r="Q12" i="3"/>
  <c r="J12" i="3"/>
  <c r="Q10" i="3"/>
  <c r="J10" i="3"/>
  <c r="J8" i="3"/>
  <c r="X8" i="3"/>
  <c r="Q8" i="3"/>
  <c r="J5" i="3"/>
  <c r="N27" i="8"/>
  <c r="N23" i="8"/>
  <c r="H21" i="8"/>
  <c r="J14" i="8"/>
  <c r="J12" i="8"/>
  <c r="J9" i="8"/>
  <c r="J4" i="8"/>
  <c r="U53" i="1"/>
  <c r="K53" i="1"/>
  <c r="U52" i="1"/>
  <c r="I52" i="1"/>
  <c r="H51" i="1"/>
  <c r="O50" i="1"/>
  <c r="U49" i="1"/>
  <c r="K49" i="1"/>
  <c r="U48" i="1"/>
  <c r="I48" i="1"/>
  <c r="O47" i="1"/>
  <c r="AC40" i="1"/>
  <c r="AA40" i="1"/>
  <c r="Y40" i="1"/>
  <c r="W40" i="1"/>
  <c r="U40" i="1"/>
  <c r="S40" i="1"/>
  <c r="P40" i="1"/>
  <c r="N41" i="1"/>
  <c r="K41" i="1"/>
  <c r="I41" i="1"/>
  <c r="G41" i="1"/>
  <c r="E40" i="1"/>
  <c r="C40" i="1"/>
  <c r="A40" i="1"/>
  <c r="U36" i="1"/>
  <c r="P36" i="1"/>
  <c r="G36" i="1"/>
  <c r="A36" i="1"/>
  <c r="Z33" i="1"/>
  <c r="U33" i="1"/>
  <c r="P33" i="1"/>
  <c r="K33" i="1"/>
  <c r="F33" i="1"/>
  <c r="A33" i="1"/>
  <c r="P31" i="1"/>
  <c r="A31" i="1"/>
  <c r="M29" i="1"/>
  <c r="W12" i="1"/>
  <c r="V10" i="1"/>
  <c r="U9" i="1"/>
  <c r="S8" i="1"/>
  <c r="V5" i="1"/>
  <c r="Z4" i="1"/>
  <c r="W2" i="1"/>
  <c r="S79" i="7" l="1"/>
  <c r="T36" i="2" l="1"/>
  <c r="D117" i="7"/>
  <c r="I117" i="7" s="1"/>
  <c r="A113" i="7"/>
  <c r="D113" i="7" s="1"/>
  <c r="S15" i="7"/>
  <c r="H29" i="8"/>
  <c r="T37" i="2" l="1"/>
  <c r="T31" i="2"/>
  <c r="N113" i="7"/>
  <c r="Y121" i="7"/>
  <c r="Y123" i="7" s="1"/>
  <c r="M27" i="1" s="1"/>
  <c r="T30" i="2"/>
  <c r="T32" i="2" l="1"/>
  <c r="S113" i="7"/>
  <c r="T33" i="2" s="1"/>
  <c r="X113" i="7"/>
  <c r="M28" i="3"/>
  <c r="D92" i="7"/>
  <c r="D94" i="7" l="1"/>
  <c r="M32" i="3"/>
  <c r="N117" i="7" l="1"/>
  <c r="T38" i="2" l="1"/>
  <c r="S117" i="7"/>
  <c r="T39" i="2"/>
  <c r="T40" i="2" l="1"/>
  <c r="D121" i="7"/>
  <c r="D123" i="7" s="1"/>
  <c r="M28" i="1" s="1"/>
</calcChain>
</file>

<file path=xl/sharedStrings.xml><?xml version="1.0" encoding="utf-8"?>
<sst xmlns="http://schemas.openxmlformats.org/spreadsheetml/2006/main" count="1898" uniqueCount="1209">
  <si>
    <t>　注２　様式第１(その７の２、その８)に記載されている台数分の合計額を記載</t>
    <rPh sb="1" eb="2">
      <t>チュウ</t>
    </rPh>
    <rPh sb="4" eb="7">
      <t>ヨウシキダイ</t>
    </rPh>
    <rPh sb="20" eb="22">
      <t>キサイ</t>
    </rPh>
    <rPh sb="27" eb="30">
      <t>ダイスウブン</t>
    </rPh>
    <rPh sb="31" eb="34">
      <t>ゴウケイガク</t>
    </rPh>
    <rPh sb="35" eb="37">
      <t>キサイ</t>
    </rPh>
    <phoneticPr fontId="2"/>
  </si>
  <si>
    <t>　注１　交付規程第３条第３項の規定に基づき共同で申請する場合は、代表事業者が申請すること</t>
    <rPh sb="1" eb="2">
      <t>チュウ</t>
    </rPh>
    <rPh sb="4" eb="6">
      <t>コウフ</t>
    </rPh>
    <rPh sb="6" eb="8">
      <t>キテイ</t>
    </rPh>
    <rPh sb="8" eb="9">
      <t>ダイ</t>
    </rPh>
    <rPh sb="10" eb="11">
      <t>ジョウ</t>
    </rPh>
    <rPh sb="11" eb="12">
      <t>ダイ</t>
    </rPh>
    <rPh sb="13" eb="14">
      <t>コウ</t>
    </rPh>
    <rPh sb="15" eb="17">
      <t>キテイ</t>
    </rPh>
    <rPh sb="18" eb="19">
      <t>モト</t>
    </rPh>
    <rPh sb="21" eb="23">
      <t>キョウドウ</t>
    </rPh>
    <rPh sb="24" eb="26">
      <t>シンセイ</t>
    </rPh>
    <rPh sb="28" eb="30">
      <t>バアイ</t>
    </rPh>
    <rPh sb="32" eb="34">
      <t>ダイヒョウ</t>
    </rPh>
    <rPh sb="34" eb="37">
      <t>ジギョウシャ</t>
    </rPh>
    <rPh sb="38" eb="40">
      <t>シンセイ</t>
    </rPh>
    <phoneticPr fontId="2"/>
  </si>
  <si>
    <t>添付資料　様式第１(その７の１)及び(その８)</t>
    <rPh sb="0" eb="4">
      <t>テンプシリョウ</t>
    </rPh>
    <rPh sb="5" eb="7">
      <t>ヨウシキ</t>
    </rPh>
    <rPh sb="7" eb="8">
      <t>ダイ</t>
    </rPh>
    <rPh sb="16" eb="17">
      <t>オヨ</t>
    </rPh>
    <phoneticPr fontId="2"/>
  </si>
  <si>
    <t>＠</t>
    <phoneticPr fontId="2"/>
  </si>
  <si>
    <t>Eメールアドレス</t>
    <phoneticPr fontId="2"/>
  </si>
  <si>
    <t>FAX番号</t>
    <rPh sb="3" eb="5">
      <t>バンゴウ</t>
    </rPh>
    <phoneticPr fontId="2"/>
  </si>
  <si>
    <t>電話番号</t>
    <rPh sb="0" eb="4">
      <t>デンワバンゴウ</t>
    </rPh>
    <phoneticPr fontId="2"/>
  </si>
  <si>
    <t>-</t>
    <phoneticPr fontId="2"/>
  </si>
  <si>
    <t>住所〒</t>
    <rPh sb="0" eb="2">
      <t>ジュウショ</t>
    </rPh>
    <phoneticPr fontId="2"/>
  </si>
  <si>
    <t>担当者(所属部署・職名・氏名)</t>
    <rPh sb="0" eb="3">
      <t>タントウシャ</t>
    </rPh>
    <rPh sb="4" eb="8">
      <t>ショゾクブショ</t>
    </rPh>
    <rPh sb="9" eb="11">
      <t>ショクメイ</t>
    </rPh>
    <rPh sb="12" eb="14">
      <t>シメイ</t>
    </rPh>
    <phoneticPr fontId="2"/>
  </si>
  <si>
    <t>担当者
連絡先</t>
    <rPh sb="0" eb="3">
      <t>タントウシャ</t>
    </rPh>
    <rPh sb="4" eb="7">
      <t>レンラクサキ</t>
    </rPh>
    <phoneticPr fontId="2"/>
  </si>
  <si>
    <t>責任者(所属部署・職名・氏名)</t>
    <rPh sb="0" eb="3">
      <t>セキニンシャ</t>
    </rPh>
    <rPh sb="4" eb="8">
      <t>ショゾクブショ</t>
    </rPh>
    <rPh sb="9" eb="11">
      <t>ショクメイ</t>
    </rPh>
    <rPh sb="12" eb="14">
      <t>シメイ</t>
    </rPh>
    <phoneticPr fontId="2"/>
  </si>
  <si>
    <t>責任者
連絡先</t>
    <rPh sb="0" eb="3">
      <t>セキニンシャ</t>
    </rPh>
    <rPh sb="4" eb="7">
      <t>レンラクサキ</t>
    </rPh>
    <phoneticPr fontId="2"/>
  </si>
  <si>
    <t>本件の責任者及び担当者の氏名、連絡先等</t>
    <rPh sb="0" eb="2">
      <t>ホンケン</t>
    </rPh>
    <rPh sb="3" eb="6">
      <t>セキニンシャ</t>
    </rPh>
    <rPh sb="6" eb="7">
      <t>オヨ</t>
    </rPh>
    <rPh sb="8" eb="11">
      <t>タントウシャ</t>
    </rPh>
    <rPh sb="12" eb="14">
      <t>シメイ</t>
    </rPh>
    <rPh sb="15" eb="18">
      <t>レンラクサキ</t>
    </rPh>
    <rPh sb="18" eb="19">
      <t>ナド</t>
    </rPh>
    <phoneticPr fontId="2"/>
  </si>
  <si>
    <t>自家用</t>
    <rPh sb="0" eb="3">
      <t>ジカヨウ</t>
    </rPh>
    <phoneticPr fontId="2"/>
  </si>
  <si>
    <t>事業用</t>
    <rPh sb="0" eb="3">
      <t>ジギョウヨウ</t>
    </rPh>
    <phoneticPr fontId="2"/>
  </si>
  <si>
    <t>事業用・自家用車両の別(該当する欄に〇を付す)</t>
    <rPh sb="0" eb="3">
      <t>ジギョウヨウ</t>
    </rPh>
    <rPh sb="4" eb="7">
      <t>ジカヨウ</t>
    </rPh>
    <rPh sb="7" eb="9">
      <t>シャリョウ</t>
    </rPh>
    <rPh sb="10" eb="11">
      <t>ベツ</t>
    </rPh>
    <rPh sb="12" eb="14">
      <t>ガイトウ</t>
    </rPh>
    <rPh sb="16" eb="17">
      <t>ラン</t>
    </rPh>
    <rPh sb="20" eb="21">
      <t>ツ</t>
    </rPh>
    <phoneticPr fontId="2"/>
  </si>
  <si>
    <t>3kW・4kW</t>
    <phoneticPr fontId="2"/>
  </si>
  <si>
    <t>6kW</t>
    <phoneticPr fontId="2"/>
  </si>
  <si>
    <t>50kW以上</t>
    <rPh sb="4" eb="6">
      <t>イジョウ</t>
    </rPh>
    <phoneticPr fontId="2"/>
  </si>
  <si>
    <t>90kW以上</t>
    <rPh sb="4" eb="6">
      <t>イジョウ</t>
    </rPh>
    <phoneticPr fontId="2"/>
  </si>
  <si>
    <t>150kW以上</t>
    <rPh sb="5" eb="7">
      <t>イジョウ</t>
    </rPh>
    <phoneticPr fontId="2"/>
  </si>
  <si>
    <t>250kW以上</t>
    <rPh sb="5" eb="7">
      <t>イジョウ</t>
    </rPh>
    <phoneticPr fontId="2"/>
  </si>
  <si>
    <t>350kW以上</t>
    <rPh sb="5" eb="7">
      <t>イジョウ</t>
    </rPh>
    <phoneticPr fontId="2"/>
  </si>
  <si>
    <t>外部
給電器</t>
    <rPh sb="0" eb="2">
      <t>ガイブ</t>
    </rPh>
    <rPh sb="3" eb="4">
      <t>キュウ</t>
    </rPh>
    <rPh sb="4" eb="6">
      <t>デンキ</t>
    </rPh>
    <phoneticPr fontId="2"/>
  </si>
  <si>
    <t>V2H充
放電設備</t>
    <rPh sb="3" eb="4">
      <t>ジュウ</t>
    </rPh>
    <rPh sb="5" eb="7">
      <t>ホウデン</t>
    </rPh>
    <rPh sb="7" eb="9">
      <t>セツビ</t>
    </rPh>
    <phoneticPr fontId="2"/>
  </si>
  <si>
    <t>コンセント</t>
    <phoneticPr fontId="2"/>
  </si>
  <si>
    <t>コンセントスタンド</t>
    <phoneticPr fontId="2"/>
  </si>
  <si>
    <t>ケーブル付き充電設備</t>
    <rPh sb="4" eb="5">
      <t>ツ</t>
    </rPh>
    <rPh sb="6" eb="10">
      <t>ジュウデンセツビ</t>
    </rPh>
    <phoneticPr fontId="2"/>
  </si>
  <si>
    <t>10kW以上</t>
    <rPh sb="4" eb="6">
      <t>イジョウ</t>
    </rPh>
    <phoneticPr fontId="2"/>
  </si>
  <si>
    <t>高圧充電設備</t>
    <rPh sb="0" eb="6">
      <t>コウアツジュウデンセツビ</t>
    </rPh>
    <phoneticPr fontId="2"/>
  </si>
  <si>
    <t>V2H・外部給電器</t>
    <rPh sb="4" eb="6">
      <t>ガイブ</t>
    </rPh>
    <rPh sb="6" eb="7">
      <t>キュウ</t>
    </rPh>
    <rPh sb="7" eb="9">
      <t>デンキ</t>
    </rPh>
    <phoneticPr fontId="2"/>
  </si>
  <si>
    <t>普通充電装置</t>
    <rPh sb="0" eb="6">
      <t>フツウジュウデンソウチ</t>
    </rPh>
    <phoneticPr fontId="2"/>
  </si>
  <si>
    <t>急速充電装置</t>
    <rPh sb="0" eb="6">
      <t>キュウソクジュウデンソウチ</t>
    </rPh>
    <phoneticPr fontId="2"/>
  </si>
  <si>
    <t>補助対象充電設備の区分等(該当する欄に〇を付す)</t>
    <rPh sb="0" eb="4">
      <t>ホジョタイショウ</t>
    </rPh>
    <rPh sb="4" eb="8">
      <t>ジュウデンセツビ</t>
    </rPh>
    <rPh sb="9" eb="11">
      <t>クブン</t>
    </rPh>
    <rPh sb="11" eb="12">
      <t>ナド</t>
    </rPh>
    <rPh sb="13" eb="15">
      <t>ガイトウ</t>
    </rPh>
    <rPh sb="17" eb="18">
      <t>ラン</t>
    </rPh>
    <rPh sb="21" eb="22">
      <t>ツ</t>
    </rPh>
    <phoneticPr fontId="2"/>
  </si>
  <si>
    <t>５－２</t>
    <phoneticPr fontId="2"/>
  </si>
  <si>
    <t>FCV</t>
    <phoneticPr fontId="2"/>
  </si>
  <si>
    <t>PHEV</t>
    <phoneticPr fontId="2"/>
  </si>
  <si>
    <t>BEV</t>
    <phoneticPr fontId="2"/>
  </si>
  <si>
    <t>車両総重量　２．５トン超のトラック</t>
    <rPh sb="0" eb="5">
      <t>シャリョウソウジュウリョウ</t>
    </rPh>
    <rPh sb="11" eb="12">
      <t>チョウ</t>
    </rPh>
    <phoneticPr fontId="2"/>
  </si>
  <si>
    <t>車両総重量　２．５トン以下のバン・トラック</t>
    <rPh sb="0" eb="5">
      <t>シャリョウソウジュウリョウ</t>
    </rPh>
    <rPh sb="11" eb="13">
      <t>イカ</t>
    </rPh>
    <phoneticPr fontId="2"/>
  </si>
  <si>
    <t>補助対象車両の区分等　(該当する欄に〇を付す)</t>
    <rPh sb="0" eb="4">
      <t>ホジョタイショウ</t>
    </rPh>
    <rPh sb="4" eb="6">
      <t>シャリョウ</t>
    </rPh>
    <rPh sb="7" eb="9">
      <t>クブン</t>
    </rPh>
    <rPh sb="9" eb="10">
      <t>ナド</t>
    </rPh>
    <rPh sb="12" eb="14">
      <t>ガイトウ</t>
    </rPh>
    <rPh sb="16" eb="17">
      <t>ラン</t>
    </rPh>
    <rPh sb="20" eb="21">
      <t>ツ</t>
    </rPh>
    <phoneticPr fontId="2"/>
  </si>
  <si>
    <t>５－１</t>
    <phoneticPr fontId="2"/>
  </si>
  <si>
    <t>補助事業の完了予定年月日</t>
    <rPh sb="0" eb="4">
      <t>ホジョジギョウ</t>
    </rPh>
    <rPh sb="5" eb="7">
      <t>カンリョウ</t>
    </rPh>
    <rPh sb="7" eb="9">
      <t>ヨテイ</t>
    </rPh>
    <rPh sb="9" eb="12">
      <t>ネンガッピ</t>
    </rPh>
    <phoneticPr fontId="2"/>
  </si>
  <si>
    <t>円</t>
    <rPh sb="0" eb="1">
      <t>エン</t>
    </rPh>
    <phoneticPr fontId="2"/>
  </si>
  <si>
    <t>金</t>
    <rPh sb="0" eb="1">
      <t>キン</t>
    </rPh>
    <phoneticPr fontId="2"/>
  </si>
  <si>
    <r>
      <t>補助金交付申請額</t>
    </r>
    <r>
      <rPr>
        <vertAlign val="superscript"/>
        <sz val="11"/>
        <color theme="1"/>
        <rFont val="ＭＳ Ｐ明朝"/>
        <family val="1"/>
        <charset val="128"/>
      </rPr>
      <t>注２</t>
    </r>
    <rPh sb="0" eb="8">
      <t>ホジョキンコウフシンセイガク</t>
    </rPh>
    <rPh sb="8" eb="9">
      <t>チュウ</t>
    </rPh>
    <phoneticPr fontId="2"/>
  </si>
  <si>
    <r>
      <t>補助対象経費</t>
    </r>
    <r>
      <rPr>
        <vertAlign val="superscript"/>
        <sz val="11"/>
        <color theme="1"/>
        <rFont val="ＭＳ Ｐ明朝"/>
        <family val="1"/>
        <charset val="128"/>
      </rPr>
      <t>注２</t>
    </r>
    <rPh sb="0" eb="2">
      <t>ホジョ</t>
    </rPh>
    <rPh sb="2" eb="4">
      <t>タイショウ</t>
    </rPh>
    <rPh sb="4" eb="6">
      <t>ケイヒ</t>
    </rPh>
    <rPh sb="6" eb="7">
      <t>チュウ</t>
    </rPh>
    <phoneticPr fontId="2"/>
  </si>
  <si>
    <t>補助事業の目的及び内容　　様式第１（その７の１)及び(その８)のとおり</t>
    <rPh sb="0" eb="4">
      <t>ホジョジギョウ</t>
    </rPh>
    <rPh sb="5" eb="7">
      <t>モクテキ</t>
    </rPh>
    <rPh sb="7" eb="8">
      <t>オヨ</t>
    </rPh>
    <rPh sb="9" eb="11">
      <t>ナイヨウ</t>
    </rPh>
    <rPh sb="13" eb="15">
      <t>ヨウシキ</t>
    </rPh>
    <rPh sb="15" eb="16">
      <t>ダイ</t>
    </rPh>
    <rPh sb="24" eb="25">
      <t>オヨ</t>
    </rPh>
    <phoneticPr fontId="2"/>
  </si>
  <si>
    <t>記</t>
    <rPh sb="0" eb="1">
      <t>キ</t>
    </rPh>
    <phoneticPr fontId="2"/>
  </si>
  <si>
    <t>年政令第２５５号)及び交付規程の定めるところに従います。</t>
    <rPh sb="0" eb="1">
      <t>ネン</t>
    </rPh>
    <rPh sb="1" eb="3">
      <t>セイレイ</t>
    </rPh>
    <rPh sb="3" eb="4">
      <t>ダイ</t>
    </rPh>
    <rPh sb="7" eb="8">
      <t>ゴウ</t>
    </rPh>
    <rPh sb="9" eb="10">
      <t>オヨ</t>
    </rPh>
    <rPh sb="11" eb="15">
      <t>コウフキテイ</t>
    </rPh>
    <rPh sb="16" eb="17">
      <t>サダ</t>
    </rPh>
    <rPh sb="23" eb="24">
      <t>シタガ</t>
    </rPh>
    <phoneticPr fontId="2"/>
  </si>
  <si>
    <t>　なお、交付決定を受けて補助事業を実施する際には、補助金等に係る予算の執行の適正化に関す</t>
    <rPh sb="4" eb="8">
      <t>コウフケッテイ</t>
    </rPh>
    <rPh sb="9" eb="10">
      <t>ウ</t>
    </rPh>
    <rPh sb="12" eb="16">
      <t>ホジョジギョウ</t>
    </rPh>
    <rPh sb="17" eb="19">
      <t>ジッシ</t>
    </rPh>
    <rPh sb="21" eb="22">
      <t>サイ</t>
    </rPh>
    <rPh sb="25" eb="29">
      <t>ホジョキントウ</t>
    </rPh>
    <rPh sb="30" eb="31">
      <t>カカワ</t>
    </rPh>
    <rPh sb="32" eb="34">
      <t>ヨサン</t>
    </rPh>
    <rPh sb="35" eb="37">
      <t>シッコウ</t>
    </rPh>
    <rPh sb="38" eb="41">
      <t>テキセイカ</t>
    </rPh>
    <rPh sb="42" eb="43">
      <t>カン</t>
    </rPh>
    <phoneticPr fontId="2"/>
  </si>
  <si>
    <t>のとおり申請します。</t>
    <rPh sb="4" eb="6">
      <t>シンセイ</t>
    </rPh>
    <phoneticPr fontId="2"/>
  </si>
  <si>
    <t>ラック)）交付規程(以下｢交付規程｣という。)第５条第１項の規定により上記補助金の交付について下記</t>
    <rPh sb="5" eb="9">
      <t>コウフキテイ</t>
    </rPh>
    <rPh sb="10" eb="12">
      <t>イカ</t>
    </rPh>
    <rPh sb="13" eb="17">
      <t>コウフキテイ</t>
    </rPh>
    <rPh sb="23" eb="24">
      <t>ダイ</t>
    </rPh>
    <rPh sb="25" eb="26">
      <t>ジョウ</t>
    </rPh>
    <rPh sb="26" eb="27">
      <t>ダイ</t>
    </rPh>
    <rPh sb="28" eb="29">
      <t>コウ</t>
    </rPh>
    <rPh sb="30" eb="32">
      <t>キテイ</t>
    </rPh>
    <rPh sb="35" eb="37">
      <t>ジョウキ</t>
    </rPh>
    <rPh sb="37" eb="40">
      <t>ホジョキン</t>
    </rPh>
    <rPh sb="41" eb="43">
      <t>コウフ</t>
    </rPh>
    <rPh sb="47" eb="49">
      <t>カキ</t>
    </rPh>
    <phoneticPr fontId="2"/>
  </si>
  <si>
    <t>　令和５年度補正予算脱炭素成長型経済構造移行推進対策費補助金（商用車の電動化促進事業(ト</t>
    <rPh sb="1" eb="3">
      <t>レイワ</t>
    </rPh>
    <rPh sb="4" eb="6">
      <t>ネンド</t>
    </rPh>
    <rPh sb="6" eb="10">
      <t>ホセイヨサン</t>
    </rPh>
    <rPh sb="10" eb="13">
      <t>ダツタンソ</t>
    </rPh>
    <rPh sb="13" eb="16">
      <t>セイチョウガタ</t>
    </rPh>
    <rPh sb="16" eb="18">
      <t>ケイザイ</t>
    </rPh>
    <rPh sb="18" eb="22">
      <t>コウゾウイコウ</t>
    </rPh>
    <rPh sb="22" eb="24">
      <t>スイシン</t>
    </rPh>
    <rPh sb="24" eb="27">
      <t>タイサクヒ</t>
    </rPh>
    <rPh sb="27" eb="30">
      <t>ホジョキン</t>
    </rPh>
    <rPh sb="31" eb="34">
      <t>ショウヨウシャ</t>
    </rPh>
    <rPh sb="35" eb="38">
      <t>デンドウカ</t>
    </rPh>
    <rPh sb="38" eb="42">
      <t>ソクシンジギョウ</t>
    </rPh>
    <phoneticPr fontId="2"/>
  </si>
  <si>
    <t>（トラックと充電設備を同時に申請する場合）</t>
    <rPh sb="6" eb="10">
      <t>ジュウデンセツビ</t>
    </rPh>
    <rPh sb="11" eb="13">
      <t>ドウジ</t>
    </rPh>
    <rPh sb="14" eb="16">
      <t>シンセイ</t>
    </rPh>
    <rPh sb="18" eb="20">
      <t>バアイ</t>
    </rPh>
    <phoneticPr fontId="2"/>
  </si>
  <si>
    <t>（商用車の電動化促進事業（トラック））交付申請書</t>
    <rPh sb="1" eb="4">
      <t>ショウヨウシャ</t>
    </rPh>
    <rPh sb="5" eb="8">
      <t>デンドウカ</t>
    </rPh>
    <rPh sb="8" eb="12">
      <t>ソクシンジギョウ</t>
    </rPh>
    <rPh sb="19" eb="24">
      <t>コウフシンセイショ</t>
    </rPh>
    <phoneticPr fontId="2"/>
  </si>
  <si>
    <t>令和5年度補正予算　脱炭素成長型経済構造移行推進対策費補助金</t>
    <rPh sb="0" eb="2">
      <t>レイワ</t>
    </rPh>
    <rPh sb="3" eb="5">
      <t>ネンド</t>
    </rPh>
    <rPh sb="5" eb="9">
      <t>ホセイヨサン</t>
    </rPh>
    <rPh sb="10" eb="16">
      <t>ダツタンソセイチョウガタ</t>
    </rPh>
    <rPh sb="16" eb="18">
      <t>ケイザイ</t>
    </rPh>
    <rPh sb="18" eb="20">
      <t>コウゾウ</t>
    </rPh>
    <rPh sb="20" eb="22">
      <t>イコウ</t>
    </rPh>
    <rPh sb="22" eb="24">
      <t>スイシン</t>
    </rPh>
    <rPh sb="24" eb="27">
      <t>タイサクヒ</t>
    </rPh>
    <rPh sb="27" eb="30">
      <t>ホジョキン</t>
    </rPh>
    <phoneticPr fontId="2"/>
  </si>
  <si>
    <t>)</t>
    <phoneticPr fontId="2"/>
  </si>
  <si>
    <t>(貸渡し先(リースの場合)</t>
    <rPh sb="1" eb="3">
      <t>カシワタ</t>
    </rPh>
    <rPh sb="4" eb="5">
      <t>サキ</t>
    </rPh>
    <rPh sb="10" eb="12">
      <t>バアイ</t>
    </rPh>
    <phoneticPr fontId="2"/>
  </si>
  <si>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2"/>
  </si>
  <si>
    <t>㊞※</t>
    <phoneticPr fontId="2"/>
  </si>
  <si>
    <t>代表者役職・氏名</t>
    <rPh sb="0" eb="3">
      <t>ダイヒョウシャ</t>
    </rPh>
    <rPh sb="3" eb="5">
      <t>ヤクショク</t>
    </rPh>
    <rPh sb="6" eb="8">
      <t>シメイ</t>
    </rPh>
    <phoneticPr fontId="2"/>
  </si>
  <si>
    <t>氏名又は名称</t>
    <rPh sb="0" eb="2">
      <t>シメイ</t>
    </rPh>
    <rPh sb="2" eb="3">
      <t>マタ</t>
    </rPh>
    <rPh sb="4" eb="6">
      <t>メイショウ</t>
    </rPh>
    <phoneticPr fontId="2"/>
  </si>
  <si>
    <t>住　所 〒</t>
    <rPh sb="0" eb="1">
      <t>スミ</t>
    </rPh>
    <rPh sb="2" eb="3">
      <t>ショ</t>
    </rPh>
    <phoneticPr fontId="2"/>
  </si>
  <si>
    <r>
      <t>申請者</t>
    </r>
    <r>
      <rPr>
        <vertAlign val="superscript"/>
        <sz val="11"/>
        <color theme="1"/>
        <rFont val="ＭＳ Ｐ明朝"/>
        <family val="1"/>
        <charset val="128"/>
      </rPr>
      <t>注１</t>
    </r>
    <rPh sb="0" eb="3">
      <t>シンセイシャ</t>
    </rPh>
    <rPh sb="3" eb="4">
      <t>チュウ</t>
    </rPh>
    <phoneticPr fontId="2"/>
  </si>
  <si>
    <t>代  表  理  事        　岩  村　敬  殿</t>
    <rPh sb="0" eb="1">
      <t>ダイ</t>
    </rPh>
    <rPh sb="3" eb="4">
      <t>オモテ</t>
    </rPh>
    <rPh sb="6" eb="7">
      <t>リ</t>
    </rPh>
    <rPh sb="9" eb="10">
      <t>コト</t>
    </rPh>
    <rPh sb="19" eb="20">
      <t>イワ</t>
    </rPh>
    <rPh sb="22" eb="23">
      <t>ムラ</t>
    </rPh>
    <rPh sb="24" eb="25">
      <t>ケイ</t>
    </rPh>
    <rPh sb="27" eb="28">
      <t>ドノ</t>
    </rPh>
    <phoneticPr fontId="2"/>
  </si>
  <si>
    <t>　</t>
    <phoneticPr fontId="2"/>
  </si>
  <si>
    <t>一般財団法人環境優良車普及機構</t>
    <rPh sb="0" eb="6">
      <t>イッパンザイダンホウジン</t>
    </rPh>
    <rPh sb="6" eb="11">
      <t>カンキョウユウリョウシャ</t>
    </rPh>
    <rPh sb="11" eb="15">
      <t>フキュウキコウ</t>
    </rPh>
    <phoneticPr fontId="2"/>
  </si>
  <si>
    <t>号</t>
    <rPh sb="0" eb="1">
      <t>ゴウ</t>
    </rPh>
    <phoneticPr fontId="2"/>
  </si>
  <si>
    <t>第</t>
    <rPh sb="0" eb="1">
      <t>ダイ</t>
    </rPh>
    <phoneticPr fontId="2"/>
  </si>
  <si>
    <t>識別番号</t>
    <rPh sb="0" eb="4">
      <t>シキベツバンゴウ</t>
    </rPh>
    <phoneticPr fontId="2"/>
  </si>
  <si>
    <t>様式第１の２(第５条関係)</t>
    <rPh sb="0" eb="2">
      <t>ヨウシキ</t>
    </rPh>
    <rPh sb="2" eb="3">
      <t>ダイ</t>
    </rPh>
    <rPh sb="7" eb="8">
      <t>ダイ</t>
    </rPh>
    <rPh sb="9" eb="10">
      <t>ジョウ</t>
    </rPh>
    <rPh sb="10" eb="12">
      <t>カンケイ</t>
    </rPh>
    <phoneticPr fontId="2"/>
  </si>
  <si>
    <t>充電機器</t>
    <rPh sb="0" eb="4">
      <t>ジュウデンキキ</t>
    </rPh>
    <phoneticPr fontId="2"/>
  </si>
  <si>
    <t>ＪＡＲＩ</t>
    <phoneticPr fontId="2"/>
  </si>
  <si>
    <t>ＣＨＡｄｅＭＯ</t>
    <phoneticPr fontId="2"/>
  </si>
  <si>
    <t>営業所名</t>
    <rPh sb="0" eb="3">
      <t>エイギョウショ</t>
    </rPh>
    <rPh sb="3" eb="4">
      <t>メイ</t>
    </rPh>
    <phoneticPr fontId="2"/>
  </si>
  <si>
    <t>営業所位置(使用の本拠の位置・住所)</t>
    <rPh sb="0" eb="5">
      <t>エイギョウショイチ</t>
    </rPh>
    <rPh sb="6" eb="8">
      <t>シヨウ</t>
    </rPh>
    <rPh sb="9" eb="11">
      <t>ホンキョ</t>
    </rPh>
    <rPh sb="12" eb="14">
      <t>イチ</t>
    </rPh>
    <rPh sb="15" eb="17">
      <t>ジュウショ</t>
    </rPh>
    <phoneticPr fontId="2"/>
  </si>
  <si>
    <t>所要経費</t>
    <rPh sb="0" eb="4">
      <t>ショヨウケイヒ</t>
    </rPh>
    <phoneticPr fontId="2"/>
  </si>
  <si>
    <t>金額</t>
    <rPh sb="0" eb="2">
      <t>キンガク</t>
    </rPh>
    <phoneticPr fontId="2"/>
  </si>
  <si>
    <t>(2)-1 寄付金、補助金その他の収入</t>
    <phoneticPr fontId="2"/>
  </si>
  <si>
    <t>(3)-1 補助対象経費支出予定額（「(1)-1」-「(2)-1」）</t>
    <phoneticPr fontId="2"/>
  </si>
  <si>
    <t>(6)-1 補助金交付申請額・充電機器（(5)-1×台数）</t>
    <phoneticPr fontId="2"/>
  </si>
  <si>
    <t>(2)-2 寄付金、補助金その他の収入</t>
    <phoneticPr fontId="2"/>
  </si>
  <si>
    <t>(3)-2 補助対象経費支出予定額（「(1)-2」-「(2)-2」）</t>
    <phoneticPr fontId="2"/>
  </si>
  <si>
    <t>(6)-2 補助金交付申請額・工事費（(5)-2）</t>
    <phoneticPr fontId="2"/>
  </si>
  <si>
    <t>(7) 補助金交付申請額・充電設備（「(6)-1」＋「(6)-2」）</t>
    <phoneticPr fontId="2"/>
  </si>
  <si>
    <t>注１ 充電設備メーカーが定める型式等をそれぞれ記載する</t>
    <phoneticPr fontId="2"/>
  </si>
  <si>
    <t>様式第１(その８)</t>
    <rPh sb="0" eb="2">
      <t>ヨウシキ</t>
    </rPh>
    <rPh sb="2" eb="3">
      <t>ダイ</t>
    </rPh>
    <phoneticPr fontId="2"/>
  </si>
  <si>
    <t>商用車の電動化促進事業(トラック)　実施計画書(導入予定表)</t>
    <rPh sb="0" eb="3">
      <t>ショウヨウシャ</t>
    </rPh>
    <rPh sb="4" eb="11">
      <t>デンドウカソクシンジギョウ</t>
    </rPh>
    <rPh sb="18" eb="23">
      <t>ジッシケイカクショ</t>
    </rPh>
    <rPh sb="24" eb="29">
      <t>ドウニュウヨテイヒョウ</t>
    </rPh>
    <phoneticPr fontId="2"/>
  </si>
  <si>
    <t>※営業所・型式ごとに記入</t>
    <rPh sb="1" eb="4">
      <t>エイギョウショ</t>
    </rPh>
    <rPh sb="5" eb="7">
      <t>カタシキ</t>
    </rPh>
    <rPh sb="10" eb="12">
      <t>キニュウ</t>
    </rPh>
    <phoneticPr fontId="2"/>
  </si>
  <si>
    <t>補助対象車両使用者
(リースの場合は貸渡し先)</t>
    <rPh sb="0" eb="9">
      <t>ホジョタイショウシャリョウシヨウシャ</t>
    </rPh>
    <rPh sb="15" eb="17">
      <t>バアイ</t>
    </rPh>
    <rPh sb="18" eb="20">
      <t>カシワタ</t>
    </rPh>
    <rPh sb="21" eb="22">
      <t>サキ</t>
    </rPh>
    <phoneticPr fontId="2"/>
  </si>
  <si>
    <r>
      <t>補助対象車両</t>
    </r>
    <r>
      <rPr>
        <vertAlign val="superscript"/>
        <sz val="11"/>
        <color theme="1"/>
        <rFont val="ＭＳ Ｐ明朝"/>
        <family val="1"/>
        <charset val="128"/>
      </rPr>
      <t>注６</t>
    </r>
    <rPh sb="0" eb="6">
      <t>ホジョタイショウシャリョウ</t>
    </rPh>
    <rPh sb="6" eb="7">
      <t>チュウ</t>
    </rPh>
    <phoneticPr fontId="2"/>
  </si>
  <si>
    <t>バッテリー交換式電気自動車
(改造)</t>
    <rPh sb="5" eb="8">
      <t>コウカンシキ</t>
    </rPh>
    <rPh sb="8" eb="13">
      <t>デンキジドウシャ</t>
    </rPh>
    <rPh sb="15" eb="17">
      <t>カイゾウ</t>
    </rPh>
    <phoneticPr fontId="2"/>
  </si>
  <si>
    <t>水素内燃機関型自動車
(改造)</t>
    <rPh sb="0" eb="2">
      <t>スイソ</t>
    </rPh>
    <rPh sb="2" eb="4">
      <t>ナイネン</t>
    </rPh>
    <rPh sb="4" eb="6">
      <t>キカン</t>
    </rPh>
    <rPh sb="6" eb="7">
      <t>カタ</t>
    </rPh>
    <rPh sb="7" eb="10">
      <t>ジドウシャ</t>
    </rPh>
    <rPh sb="12" eb="14">
      <t>カイゾウ</t>
    </rPh>
    <phoneticPr fontId="2"/>
  </si>
  <si>
    <t>軽自動車(バン)</t>
    <rPh sb="0" eb="4">
      <t>ケイジドウシャ</t>
    </rPh>
    <phoneticPr fontId="2"/>
  </si>
  <si>
    <t>軽自動車(トラック)</t>
    <rPh sb="0" eb="4">
      <t>ケイジドウシャ</t>
    </rPh>
    <phoneticPr fontId="2"/>
  </si>
  <si>
    <t>トラクタ</t>
    <phoneticPr fontId="2"/>
  </si>
  <si>
    <t>トラック(小型)</t>
    <rPh sb="5" eb="7">
      <t>コガタ</t>
    </rPh>
    <phoneticPr fontId="2"/>
  </si>
  <si>
    <t>トラック(中型)</t>
    <rPh sb="5" eb="7">
      <t>チュウガタ</t>
    </rPh>
    <phoneticPr fontId="2"/>
  </si>
  <si>
    <t>トラック(大型)</t>
    <rPh sb="5" eb="7">
      <t>オオガタ</t>
    </rPh>
    <phoneticPr fontId="2"/>
  </si>
  <si>
    <t>導入計画</t>
    <rPh sb="0" eb="4">
      <t>ドウニュウケイカク</t>
    </rPh>
    <phoneticPr fontId="2"/>
  </si>
  <si>
    <t>営業所名</t>
    <rPh sb="0" eb="4">
      <t>エイギョウショメイ</t>
    </rPh>
    <phoneticPr fontId="2"/>
  </si>
  <si>
    <t>営業所位置
(使用本拠の位置・住所)</t>
    <rPh sb="0" eb="5">
      <t>エイギョウショイチ</t>
    </rPh>
    <rPh sb="7" eb="11">
      <t>シヨウホンキョ</t>
    </rPh>
    <rPh sb="12" eb="14">
      <t>イチ</t>
    </rPh>
    <rPh sb="15" eb="17">
      <t>ジュウショ</t>
    </rPh>
    <phoneticPr fontId="2"/>
  </si>
  <si>
    <t>令和５年度(補正)</t>
    <rPh sb="0" eb="2">
      <t>レイワ</t>
    </rPh>
    <rPh sb="3" eb="5">
      <t>ネンド</t>
    </rPh>
    <rPh sb="6" eb="8">
      <t>ホセイ</t>
    </rPh>
    <phoneticPr fontId="2"/>
  </si>
  <si>
    <t>導入台数（令和６年２月１日～令和７年１月３１日）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2"/>
  </si>
  <si>
    <t>（A)</t>
    <phoneticPr fontId="2"/>
  </si>
  <si>
    <r>
      <rPr>
        <sz val="9"/>
        <color theme="1"/>
        <rFont val="ＭＳ Ｐ明朝"/>
        <family val="1"/>
        <charset val="128"/>
      </rPr>
      <t>基準額/台</t>
    </r>
    <r>
      <rPr>
        <vertAlign val="superscript"/>
        <sz val="9"/>
        <color theme="1"/>
        <rFont val="ＭＳ Ｐ明朝"/>
        <family val="1"/>
        <charset val="128"/>
      </rPr>
      <t>注６</t>
    </r>
    <rPh sb="0" eb="3">
      <t>キジュンガク</t>
    </rPh>
    <rPh sb="4" eb="5">
      <t>ダイ</t>
    </rPh>
    <rPh sb="5" eb="6">
      <t>チュウ</t>
    </rPh>
    <phoneticPr fontId="2"/>
  </si>
  <si>
    <t>（B)</t>
    <phoneticPr fontId="2"/>
  </si>
  <si>
    <t>（A)×（B)</t>
    <phoneticPr fontId="2"/>
  </si>
  <si>
    <t>抵当権設定の予定</t>
    <rPh sb="0" eb="3">
      <t>テイトウケン</t>
    </rPh>
    <rPh sb="3" eb="5">
      <t>セッテイ</t>
    </rPh>
    <rPh sb="6" eb="8">
      <t>ヨテイ</t>
    </rPh>
    <phoneticPr fontId="2"/>
  </si>
  <si>
    <t>有り</t>
    <rPh sb="0" eb="1">
      <t>ア</t>
    </rPh>
    <phoneticPr fontId="2"/>
  </si>
  <si>
    <t>無し</t>
    <rPh sb="0" eb="1">
      <t>ナ</t>
    </rPh>
    <phoneticPr fontId="2"/>
  </si>
  <si>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2"/>
  </si>
  <si>
    <t>注１</t>
    <rPh sb="0" eb="1">
      <t>チュウ</t>
    </rPh>
    <phoneticPr fontId="2"/>
  </si>
  <si>
    <t>官公庁、地方公共団体、大学、研究機関等は　その名称を記入</t>
    <phoneticPr fontId="2"/>
  </si>
  <si>
    <t>注２</t>
    <rPh sb="0" eb="1">
      <t>チュウ</t>
    </rPh>
    <phoneticPr fontId="2"/>
  </si>
  <si>
    <t>BEV：電気自動車、PHEV：プラグインハイブリッド自動車、FCV：燃料電池自動車</t>
    <phoneticPr fontId="2"/>
  </si>
  <si>
    <t>注３</t>
    <rPh sb="0" eb="1">
      <t>チュウ</t>
    </rPh>
    <phoneticPr fontId="2"/>
  </si>
  <si>
    <t>補助対象車両の区分における大型、中型、小型とは</t>
    <phoneticPr fontId="2"/>
  </si>
  <si>
    <t>大型車　車両総重量（GVW）１２ｔ超</t>
    <rPh sb="0" eb="2">
      <t>オオガタ</t>
    </rPh>
    <rPh sb="2" eb="3">
      <t>クルマ</t>
    </rPh>
    <rPh sb="4" eb="9">
      <t>シャリョウソウジュウリョウ</t>
    </rPh>
    <rPh sb="17" eb="18">
      <t>チョウ</t>
    </rPh>
    <phoneticPr fontId="2"/>
  </si>
  <si>
    <t>中型車　車両総重量（GVW）７.５ｔ超１２ｔ以下</t>
    <rPh sb="0" eb="2">
      <t>チュウガタ</t>
    </rPh>
    <rPh sb="2" eb="3">
      <t>クルマ</t>
    </rPh>
    <rPh sb="4" eb="9">
      <t>シャリョウソウジュウリョウ</t>
    </rPh>
    <rPh sb="18" eb="19">
      <t>チョウ</t>
    </rPh>
    <rPh sb="22" eb="24">
      <t>イカ</t>
    </rPh>
    <phoneticPr fontId="2"/>
  </si>
  <si>
    <t>小型車　車両総重量（GVW）２.５ｔ超７.５ｔ以下</t>
    <rPh sb="0" eb="2">
      <t>コガタ</t>
    </rPh>
    <rPh sb="2" eb="3">
      <t>クルマ</t>
    </rPh>
    <rPh sb="4" eb="9">
      <t>シャリョウソウジュウリョウ</t>
    </rPh>
    <rPh sb="18" eb="19">
      <t>チョウ</t>
    </rPh>
    <rPh sb="23" eb="25">
      <t>イカ</t>
    </rPh>
    <phoneticPr fontId="2"/>
  </si>
  <si>
    <t>注４</t>
    <rPh sb="0" eb="1">
      <t>チュウ</t>
    </rPh>
    <phoneticPr fontId="2"/>
  </si>
  <si>
    <t>「事前登録された補助対象車両情報」に記載されている車名、通称名、型式であること</t>
    <phoneticPr fontId="2"/>
  </si>
  <si>
    <t>注５</t>
    <rPh sb="0" eb="1">
      <t>チュウ</t>
    </rPh>
    <phoneticPr fontId="2"/>
  </si>
  <si>
    <t>車名、型式、車の種類、区分（以下「区分等」という。）が同じ車両の申請台数を記載</t>
    <phoneticPr fontId="2"/>
  </si>
  <si>
    <t>なお、種類等が異なる場合は、本様式（様式第１（その８））を複数枚記載して添付する</t>
  </si>
  <si>
    <t>注６</t>
    <rPh sb="0" eb="1">
      <t>チュウ</t>
    </rPh>
    <phoneticPr fontId="2"/>
  </si>
  <si>
    <t>基準額：「事前登録された補助対象車両情報」に記載された基準額</t>
  </si>
  <si>
    <t>注７</t>
    <rPh sb="0" eb="1">
      <t>チュウ</t>
    </rPh>
    <phoneticPr fontId="2"/>
  </si>
  <si>
    <t>補助対象経費：改造車両のみ記入。改造事業者が算出した改造に要する費用で当機構が承認した経費</t>
  </si>
  <si>
    <t>注８</t>
    <rPh sb="0" eb="1">
      <t>チュウ</t>
    </rPh>
    <phoneticPr fontId="2"/>
  </si>
  <si>
    <t>交付申請額：導入計画台数(A)×基準額/台(B)　　改造車は環境省と協議の上算出</t>
  </si>
  <si>
    <t>注９</t>
    <rPh sb="0" eb="1">
      <t>チュウ</t>
    </rPh>
    <phoneticPr fontId="2"/>
  </si>
  <si>
    <t>注１０</t>
    <rPh sb="0" eb="1">
      <t>チュウ</t>
    </rPh>
    <phoneticPr fontId="2"/>
  </si>
  <si>
    <t>同じ型式で事業用と自家用の両方を申請の場合は基準額が違うため、この様式は分けて記入すること</t>
  </si>
  <si>
    <t>注１１</t>
    <rPh sb="0" eb="1">
      <t>チュウ</t>
    </rPh>
    <phoneticPr fontId="2"/>
  </si>
  <si>
    <t>本書式で記載にご記入等が有った場合は、様式第１又は様式第１１の捨印にて修正する(金額以外)</t>
  </si>
  <si>
    <t>様式第１(その９)</t>
    <rPh sb="0" eb="2">
      <t>ヨウシキ</t>
    </rPh>
    <rPh sb="2" eb="3">
      <t>ダイ</t>
    </rPh>
    <phoneticPr fontId="2"/>
  </si>
  <si>
    <t>表明書</t>
    <phoneticPr fontId="2"/>
  </si>
  <si>
    <t>代表理事(会長)　岩村 敬  殿</t>
    <rPh sb="0" eb="1">
      <t>ダイ</t>
    </rPh>
    <rPh sb="1" eb="2">
      <t>オモテ</t>
    </rPh>
    <rPh sb="2" eb="3">
      <t>リ</t>
    </rPh>
    <rPh sb="3" eb="4">
      <t>コト</t>
    </rPh>
    <rPh sb="5" eb="7">
      <t>カイチョウ</t>
    </rPh>
    <rPh sb="9" eb="10">
      <t>イワ</t>
    </rPh>
    <rPh sb="10" eb="11">
      <t>ムラ</t>
    </rPh>
    <rPh sb="12" eb="13">
      <t>ケイ</t>
    </rPh>
    <rPh sb="15" eb="16">
      <t>ドノ</t>
    </rPh>
    <phoneticPr fontId="2"/>
  </si>
  <si>
    <t>(車両使用者)</t>
    <rPh sb="1" eb="3">
      <t>シャリョウ</t>
    </rPh>
    <rPh sb="3" eb="6">
      <t>シヨウシャ</t>
    </rPh>
    <phoneticPr fontId="2"/>
  </si>
  <si>
    <t>〔令和５年度補正予算商用車の電動化促進事業（トラック）に係る表明〕</t>
    <phoneticPr fontId="2"/>
  </si>
  <si>
    <t>　地球温暖化対策法推進法に基づく算定・報告・公表制度によって公表された令和２年度 CO2排出量が20</t>
    <phoneticPr fontId="2"/>
  </si>
  <si>
    <t>万ｔ以上につき、以下の事項について表明いたします。</t>
    <phoneticPr fontId="2"/>
  </si>
  <si>
    <r>
      <t>　以下の⑴又は⑵の取組を実施します。</t>
    </r>
    <r>
      <rPr>
        <vertAlign val="superscript"/>
        <sz val="11"/>
        <color theme="1"/>
        <rFont val="ＭＳ Ｐ明朝"/>
        <family val="1"/>
        <charset val="128"/>
      </rPr>
      <t>注1</t>
    </r>
    <phoneticPr fontId="2"/>
  </si>
  <si>
    <t>⑴　ＧＸリーグへの参画</t>
    <phoneticPr fontId="2"/>
  </si>
  <si>
    <t>⑵　以下の取組</t>
    <phoneticPr fontId="2"/>
  </si>
  <si>
    <r>
      <t>①　国内でのScope1・2に関する削減目標を設定し、進捗状況を毎年報告・公表</t>
    </r>
    <r>
      <rPr>
        <vertAlign val="superscript"/>
        <sz val="11"/>
        <color theme="1"/>
        <rFont val="ＭＳ Ｐ明朝"/>
        <family val="1"/>
        <charset val="128"/>
      </rPr>
      <t>注２</t>
    </r>
    <phoneticPr fontId="2"/>
  </si>
  <si>
    <t>②　①の目標達成ができない場合、Ｊ-クレジット等の適格クレジットを調達する、又は未達理由を報告・公表</t>
    <phoneticPr fontId="2"/>
  </si>
  <si>
    <t>注１</t>
    <phoneticPr fontId="2"/>
  </si>
  <si>
    <t>表明の際は、“□”にレ点を入れること</t>
    <phoneticPr fontId="2"/>
  </si>
  <si>
    <t>注２</t>
    <phoneticPr fontId="2"/>
  </si>
  <si>
    <t>令和６年度以降毎年度の排出実績及び目標達成に向けた進捗状況を、第三者による検証を経て、毎年度公表すること。なお、</t>
    <phoneticPr fontId="2"/>
  </si>
  <si>
    <t>第三者検証については、「ＧＸリーグ第三者検証ガイドライン」に則ること</t>
  </si>
  <si>
    <t>注３</t>
    <phoneticPr fontId="2"/>
  </si>
  <si>
    <t>本書式で記載に誤記等が有った場合は、様式第１の捨印にて修正する</t>
    <phoneticPr fontId="2"/>
  </si>
  <si>
    <t>別添</t>
    <rPh sb="0" eb="2">
      <t>ベッテン</t>
    </rPh>
    <phoneticPr fontId="2"/>
  </si>
  <si>
    <t>誓　約　書</t>
    <phoneticPr fontId="2"/>
  </si>
  <si>
    <t>(貸渡し先(ﾘｰｽの場合)</t>
    <rPh sb="1" eb="3">
      <t>カシワタ</t>
    </rPh>
    <rPh sb="4" eb="5">
      <t>サキ</t>
    </rPh>
    <rPh sb="10" eb="12">
      <t>バアイ</t>
    </rPh>
    <phoneticPr fontId="2"/>
  </si>
  <si>
    <t>〔国の補助金に関する事項〕</t>
    <phoneticPr fontId="2"/>
  </si>
  <si>
    <t>　本申請において申請する補助対象車両の導入について、本補助金の交付決定を受けた後は、新たに本</t>
    <phoneticPr fontId="2"/>
  </si>
  <si>
    <t>補助金以外の国からの補助金の交付について申請しません。</t>
    <phoneticPr fontId="2"/>
  </si>
  <si>
    <t>〔暴力団排除に関する事項〕（申請者が地方自治体である場合を除く。）</t>
    <phoneticPr fontId="2"/>
  </si>
  <si>
    <t>　私（申請者が法人である場合は申請法人）は、補助金の交付を申請するに当たり、また、補助事業の実施</t>
    <phoneticPr fontId="2"/>
  </si>
  <si>
    <t>期間内及び完了後においても、下記事項について誓約します。この誓約が虚偽で有り、又はこの誓約に反</t>
    <phoneticPr fontId="2"/>
  </si>
  <si>
    <t>したことにより、私が不利益を被ることとなっても、異議は一切申し立てません。</t>
    <phoneticPr fontId="2"/>
  </si>
  <si>
    <t>(１)</t>
    <phoneticPr fontId="2"/>
  </si>
  <si>
    <t>私は、暴力団（暴力団員による不当な行為の防止等に関する法律（平成３年法律第77 号）第２条第２号</t>
    <phoneticPr fontId="2"/>
  </si>
  <si>
    <t>に規定する暴力団をいう。以下同じ。）ではありません。かつ、暴力団員（同法第２条第６号に規定する暴</t>
    <phoneticPr fontId="2"/>
  </si>
  <si>
    <t>力団員をいう。以下同じ。）ではありません。</t>
    <phoneticPr fontId="2"/>
  </si>
  <si>
    <t>(２)</t>
    <phoneticPr fontId="2"/>
  </si>
  <si>
    <t>私の法人の役員等（法人である場合は役員、団体である場合は代表者、理事等、その他経営に実質的</t>
    <phoneticPr fontId="2"/>
  </si>
  <si>
    <t>に関与している者をいう。以下同じ。）は、暴力団員ではありません。</t>
    <phoneticPr fontId="2"/>
  </si>
  <si>
    <t>(３)</t>
    <phoneticPr fontId="2"/>
  </si>
  <si>
    <t>私及び私の法人の役員等は、自己、自社若しくは第三者の不正の利益を図る目的又は第三者に損害を</t>
    <phoneticPr fontId="2"/>
  </si>
  <si>
    <t>加える目的をもって、暴力団又は暴力団員を利用しません。</t>
    <phoneticPr fontId="2"/>
  </si>
  <si>
    <t>(４)</t>
    <phoneticPr fontId="2"/>
  </si>
  <si>
    <t>私及び私の法人の役員等は、暴力団又は暴力団員に対して、資金等を供給し、又は便宜を供与するな</t>
    <phoneticPr fontId="2"/>
  </si>
  <si>
    <t>ど直接的あるいは積極的に暴力団の維持、運営に協力し、若しくは関与しません。</t>
    <phoneticPr fontId="2"/>
  </si>
  <si>
    <t>(５)</t>
    <phoneticPr fontId="2"/>
  </si>
  <si>
    <t>私及び私の法人の役員等は、暴力団又は暴力団員であることを知りながらこれと社会的に非難されるべ</t>
    <phoneticPr fontId="2"/>
  </si>
  <si>
    <t>き関係を持ちません。</t>
    <phoneticPr fontId="2"/>
  </si>
  <si>
    <t>注1　本書式で記載に誤記等が有った場合は、様式第１の捨印にて修正する</t>
    <phoneticPr fontId="2"/>
  </si>
  <si>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2"/>
  </si>
  <si>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2"/>
  </si>
  <si>
    <t>…必要な場合入力</t>
    <rPh sb="1" eb="3">
      <t>ヒツヨウ</t>
    </rPh>
    <rPh sb="4" eb="6">
      <t>バアイ</t>
    </rPh>
    <rPh sb="6" eb="8">
      <t>ニュウリョク</t>
    </rPh>
    <phoneticPr fontId="2"/>
  </si>
  <si>
    <t>…入力不要項目</t>
    <rPh sb="1" eb="5">
      <t>ニュウリョクフヨウ</t>
    </rPh>
    <rPh sb="5" eb="7">
      <t>コウモク</t>
    </rPh>
    <phoneticPr fontId="2"/>
  </si>
  <si>
    <t>…自動算出のため入力不要</t>
    <rPh sb="1" eb="5">
      <t>ジドウサンシュツ</t>
    </rPh>
    <rPh sb="8" eb="10">
      <t>ニュウリョク</t>
    </rPh>
    <rPh sb="10" eb="12">
      <t>フヨウ</t>
    </rPh>
    <phoneticPr fontId="2"/>
  </si>
  <si>
    <t>経営する事業(買取)</t>
    <rPh sb="0" eb="2">
      <t>ケイエイ</t>
    </rPh>
    <rPh sb="4" eb="6">
      <t>ジギョウ</t>
    </rPh>
    <rPh sb="7" eb="9">
      <t>カイトリ</t>
    </rPh>
    <phoneticPr fontId="2"/>
  </si>
  <si>
    <t>経営する事業(リース )</t>
    <rPh sb="0" eb="2">
      <t>ケイエイ</t>
    </rPh>
    <rPh sb="4" eb="6">
      <t>ジギョウ</t>
    </rPh>
    <phoneticPr fontId="2"/>
  </si>
  <si>
    <t>車両の用途(買取)</t>
    <rPh sb="0" eb="2">
      <t>シャリョウ</t>
    </rPh>
    <rPh sb="3" eb="5">
      <t>ヨウト</t>
    </rPh>
    <rPh sb="6" eb="8">
      <t>カイトリ</t>
    </rPh>
    <phoneticPr fontId="2"/>
  </si>
  <si>
    <t>車両の用途(リース)</t>
    <rPh sb="0" eb="2">
      <t>シャリョウ</t>
    </rPh>
    <rPh sb="3" eb="5">
      <t>ヨウト</t>
    </rPh>
    <phoneticPr fontId="2"/>
  </si>
  <si>
    <t>１.運輸、運送、倉庫</t>
    <phoneticPr fontId="2"/>
  </si>
  <si>
    <t>１.貨物運送</t>
    <phoneticPr fontId="2"/>
  </si>
  <si>
    <t>提出日（西暦で入力）</t>
    <rPh sb="0" eb="3">
      <t>テイシュツビ</t>
    </rPh>
    <rPh sb="4" eb="6">
      <t>セイレキ</t>
    </rPh>
    <rPh sb="7" eb="9">
      <t>ニュウリョク</t>
    </rPh>
    <phoneticPr fontId="2"/>
  </si>
  <si>
    <t>２.鉄道、道路関連</t>
    <phoneticPr fontId="2"/>
  </si>
  <si>
    <t>２.機材・部品運搬</t>
    <phoneticPr fontId="2"/>
  </si>
  <si>
    <t>貴社管理番号</t>
    <rPh sb="0" eb="2">
      <t>キシャ</t>
    </rPh>
    <rPh sb="2" eb="4">
      <t>カンリ</t>
    </rPh>
    <rPh sb="4" eb="6">
      <t>バンゴウ</t>
    </rPh>
    <phoneticPr fontId="2"/>
  </si>
  <si>
    <t>３.航空、宇宙関連</t>
    <phoneticPr fontId="2"/>
  </si>
  <si>
    <t>３.塵芥運搬</t>
    <phoneticPr fontId="2"/>
  </si>
  <si>
    <t>識別番号（電子申請のみ）</t>
    <rPh sb="0" eb="4">
      <t>シキベツバンゴウ</t>
    </rPh>
    <rPh sb="5" eb="9">
      <t>デンシシンセイ</t>
    </rPh>
    <phoneticPr fontId="2"/>
  </si>
  <si>
    <t>４.製造・商社、卸し、流通</t>
    <phoneticPr fontId="2"/>
  </si>
  <si>
    <t>４.特種用途</t>
    <phoneticPr fontId="2"/>
  </si>
  <si>
    <t>車名</t>
    <rPh sb="0" eb="2">
      <t>シャメイ</t>
    </rPh>
    <phoneticPr fontId="2"/>
  </si>
  <si>
    <t>５.飲食、小売り、コンビニ</t>
    <phoneticPr fontId="2"/>
  </si>
  <si>
    <t>DFSKor不明</t>
    <rPh sb="6" eb="8">
      <t>フメイ</t>
    </rPh>
    <phoneticPr fontId="2"/>
  </si>
  <si>
    <t>柳州五菱</t>
    <rPh sb="0" eb="1">
      <t>ヤナギ</t>
    </rPh>
    <rPh sb="1" eb="2">
      <t>シュウ</t>
    </rPh>
    <rPh sb="2" eb="3">
      <t>ゴ</t>
    </rPh>
    <rPh sb="3" eb="4">
      <t>ヒシ</t>
    </rPh>
    <phoneticPr fontId="2"/>
  </si>
  <si>
    <t>CENNTROor不明</t>
    <rPh sb="9" eb="11">
      <t>フメイ</t>
    </rPh>
    <phoneticPr fontId="2"/>
  </si>
  <si>
    <t>不明</t>
    <rPh sb="0" eb="2">
      <t>フメイ</t>
    </rPh>
    <phoneticPr fontId="2"/>
  </si>
  <si>
    <t>三菱</t>
    <rPh sb="0" eb="2">
      <t>ミツビシ</t>
    </rPh>
    <phoneticPr fontId="2"/>
  </si>
  <si>
    <t>日野</t>
    <rPh sb="0" eb="2">
      <t>ヒノ</t>
    </rPh>
    <phoneticPr fontId="2"/>
  </si>
  <si>
    <t>三菱ふそう</t>
    <rPh sb="0" eb="2">
      <t>ミツビシ</t>
    </rPh>
    <phoneticPr fontId="2"/>
  </si>
  <si>
    <t>いすゞ</t>
    <phoneticPr fontId="2"/>
  </si>
  <si>
    <t>トヨタ</t>
    <phoneticPr fontId="2"/>
  </si>
  <si>
    <t>６.服飾</t>
    <phoneticPr fontId="2"/>
  </si>
  <si>
    <t>７.建設、住宅、土木関連、</t>
    <phoneticPr fontId="2"/>
  </si>
  <si>
    <t>補助事業の完了予定年月日</t>
    <rPh sb="0" eb="4">
      <t>ホジョジギョウ</t>
    </rPh>
    <rPh sb="5" eb="12">
      <t>カンリョウヨテイネンガッピ</t>
    </rPh>
    <phoneticPr fontId="2"/>
  </si>
  <si>
    <t>通称名</t>
    <rPh sb="0" eb="3">
      <t>ツウショウメイ</t>
    </rPh>
    <phoneticPr fontId="2"/>
  </si>
  <si>
    <t>８.農林、水産</t>
    <phoneticPr fontId="2"/>
  </si>
  <si>
    <t>F1V</t>
    <phoneticPr fontId="2"/>
  </si>
  <si>
    <t>ASF2.0</t>
    <phoneticPr fontId="2"/>
  </si>
  <si>
    <t>ELEMO-K</t>
    <phoneticPr fontId="2"/>
  </si>
  <si>
    <t>OHKUMA-LV270L</t>
    <phoneticPr fontId="2"/>
  </si>
  <si>
    <t>MINICAB MiEV 2シーター</t>
    <phoneticPr fontId="2"/>
  </si>
  <si>
    <t>デュトロZ EV</t>
    <phoneticPr fontId="2"/>
  </si>
  <si>
    <t>eCanter</t>
    <phoneticPr fontId="2"/>
  </si>
  <si>
    <t>エルフ mio EV</t>
    <phoneticPr fontId="2"/>
  </si>
  <si>
    <t>FC小型トラック</t>
    <rPh sb="2" eb="4">
      <t>コガタ</t>
    </rPh>
    <phoneticPr fontId="2"/>
  </si>
  <si>
    <t>９.医療、福祉関連</t>
    <phoneticPr fontId="2"/>
  </si>
  <si>
    <t>申請者情報</t>
    <rPh sb="0" eb="5">
      <t>シンセイシャジョウホウ</t>
    </rPh>
    <phoneticPr fontId="2"/>
  </si>
  <si>
    <t>F1T</t>
    <phoneticPr fontId="2"/>
  </si>
  <si>
    <t>ELEMO</t>
    <phoneticPr fontId="2"/>
  </si>
  <si>
    <t>OHKUMA-TX200L</t>
    <phoneticPr fontId="2"/>
  </si>
  <si>
    <t>MINICAB MiEV 4シーター</t>
    <phoneticPr fontId="2"/>
  </si>
  <si>
    <t>エルフ EV</t>
    <phoneticPr fontId="2"/>
  </si>
  <si>
    <t>１０.官公庁、地方公共団体、大学、研究機関</t>
    <phoneticPr fontId="2"/>
  </si>
  <si>
    <t>F1VS</t>
    <phoneticPr fontId="2"/>
  </si>
  <si>
    <t>ELEMO-L</t>
    <phoneticPr fontId="2"/>
  </si>
  <si>
    <t>WS5040XXYBEV</t>
    <phoneticPr fontId="2"/>
  </si>
  <si>
    <t>MINICAB EV 2シーター</t>
    <phoneticPr fontId="2"/>
  </si>
  <si>
    <t>１１.電気、通信、情報、ＩＴ関連</t>
    <phoneticPr fontId="2"/>
  </si>
  <si>
    <t>申請者住所</t>
    <rPh sb="0" eb="5">
      <t>シンセイシャジュウショ</t>
    </rPh>
    <phoneticPr fontId="2"/>
  </si>
  <si>
    <t>F1TS</t>
    <phoneticPr fontId="2"/>
  </si>
  <si>
    <t>MINICAB EV 4シーター</t>
    <phoneticPr fontId="2"/>
  </si>
  <si>
    <t>社名又は名称</t>
    <rPh sb="0" eb="2">
      <t>シャメイ</t>
    </rPh>
    <rPh sb="2" eb="3">
      <t>マタ</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</si>
  <si>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</si>
  <si>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</si>
  <si>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責任者の所属部署・役職</t>
    <rPh sb="0" eb="3">
      <t>セキニンシャ</t>
    </rPh>
    <rPh sb="4" eb="8">
      <t>ショゾクブショ</t>
    </rPh>
    <rPh sb="9" eb="11">
      <t>ヤクショク</t>
    </rPh>
    <phoneticPr fontId="2"/>
  </si>
  <si>
    <t>責任者氏名</t>
    <rPh sb="0" eb="3">
      <t>セキニンシャ</t>
    </rPh>
    <rPh sb="3" eb="5">
      <t>シメイ</t>
    </rPh>
    <phoneticPr fontId="2"/>
  </si>
  <si>
    <t>責任者電話番号</t>
    <rPh sb="0" eb="3">
      <t>セキニンシャ</t>
    </rPh>
    <rPh sb="3" eb="7">
      <t>デンワバンゴウ</t>
    </rPh>
    <phoneticPr fontId="2"/>
  </si>
  <si>
    <t>責任者FAX番号</t>
    <rPh sb="0" eb="3">
      <t>セキニンシャ</t>
    </rPh>
    <rPh sb="6" eb="8">
      <t>バンゴウ</t>
    </rPh>
    <phoneticPr fontId="2"/>
  </si>
  <si>
    <t>責任者Eメールアドレス</t>
    <rPh sb="0" eb="3">
      <t>セキニンシャ</t>
    </rPh>
    <phoneticPr fontId="2"/>
  </si>
  <si>
    <t>@</t>
    <phoneticPr fontId="2"/>
  </si>
  <si>
    <t>GXリーグへの表明(買取)</t>
    <rPh sb="7" eb="9">
      <t>ヒョウメイ</t>
    </rPh>
    <rPh sb="10" eb="12">
      <t>カイトリ</t>
    </rPh>
    <phoneticPr fontId="2"/>
  </si>
  <si>
    <t>担当者の所属部署・役職</t>
    <rPh sb="0" eb="3">
      <t>タントウシャ</t>
    </rPh>
    <rPh sb="4" eb="8">
      <t>ショゾクブショ</t>
    </rPh>
    <rPh sb="9" eb="11">
      <t>ヤクショク</t>
    </rPh>
    <phoneticPr fontId="2"/>
  </si>
  <si>
    <t>(１)ＧＸリーグへの参画</t>
    <phoneticPr fontId="2"/>
  </si>
  <si>
    <t>担当者氏名</t>
    <rPh sb="0" eb="3">
      <t>タントウシャ</t>
    </rPh>
    <rPh sb="3" eb="5">
      <t>シメイ</t>
    </rPh>
    <phoneticPr fontId="2"/>
  </si>
  <si>
    <t>ZAB</t>
    <phoneticPr fontId="2"/>
  </si>
  <si>
    <t>2RG</t>
    <phoneticPr fontId="2"/>
  </si>
  <si>
    <t>2PG</t>
    <phoneticPr fontId="2"/>
  </si>
  <si>
    <t>(２)以下の取組</t>
    <phoneticPr fontId="2"/>
  </si>
  <si>
    <t>担当者電話番号</t>
    <rPh sb="0" eb="3">
      <t>タントウシャ</t>
    </rPh>
    <rPh sb="3" eb="7">
      <t>デンワバンゴウ</t>
    </rPh>
    <phoneticPr fontId="2"/>
  </si>
  <si>
    <t>担当者FAX番号</t>
    <rPh sb="0" eb="3">
      <t>タントウシャ</t>
    </rPh>
    <rPh sb="6" eb="8">
      <t>バンゴウ</t>
    </rPh>
    <phoneticPr fontId="2"/>
  </si>
  <si>
    <t>担当者Eメールアドレス</t>
    <rPh sb="0" eb="3">
      <t>タントウシャ</t>
    </rPh>
    <phoneticPr fontId="2"/>
  </si>
  <si>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2"/>
  </si>
  <si>
    <t>※担当者住所</t>
    <rPh sb="1" eb="4">
      <t>タントウシャ</t>
    </rPh>
    <rPh sb="4" eb="6">
      <t>ジュウショ</t>
    </rPh>
    <phoneticPr fontId="2"/>
  </si>
  <si>
    <t>WA20VP</t>
    <phoneticPr fontId="2"/>
  </si>
  <si>
    <t>FEB80改</t>
    <rPh sb="5" eb="6">
      <t>カイ</t>
    </rPh>
    <phoneticPr fontId="2"/>
  </si>
  <si>
    <t>FEBS0改</t>
    <rPh sb="5" eb="6">
      <t>カイ</t>
    </rPh>
    <phoneticPr fontId="2"/>
  </si>
  <si>
    <t>fumei</t>
    <phoneticPr fontId="2"/>
  </si>
  <si>
    <t>申請区分</t>
    <rPh sb="0" eb="4">
      <t>シンセイクブン</t>
    </rPh>
    <phoneticPr fontId="2"/>
  </si>
  <si>
    <t>U68VHLDDD</t>
    <phoneticPr fontId="2"/>
  </si>
  <si>
    <t>NPR88AN改</t>
    <rPh sb="7" eb="8">
      <t>カイ</t>
    </rPh>
    <phoneticPr fontId="2"/>
  </si>
  <si>
    <t>資本金</t>
    <rPh sb="0" eb="3">
      <t>シホンキン</t>
    </rPh>
    <phoneticPr fontId="2"/>
  </si>
  <si>
    <t>U68VHLDDA</t>
    <phoneticPr fontId="2"/>
  </si>
  <si>
    <t>従業員数</t>
    <rPh sb="0" eb="4">
      <t>ジュウギョウインスウ</t>
    </rPh>
    <phoneticPr fontId="2"/>
  </si>
  <si>
    <t>人</t>
    <rPh sb="0" eb="1">
      <t>ヒト</t>
    </rPh>
    <phoneticPr fontId="2"/>
  </si>
  <si>
    <t>U69VHLDDG</t>
    <phoneticPr fontId="2"/>
  </si>
  <si>
    <t>経営する事業</t>
    <rPh sb="0" eb="2">
      <t>ケイエイ</t>
    </rPh>
    <rPh sb="4" eb="6">
      <t>ジギョウ</t>
    </rPh>
    <phoneticPr fontId="2"/>
  </si>
  <si>
    <t>U69VHLDDF</t>
    <phoneticPr fontId="2"/>
  </si>
  <si>
    <t>その他を選択した場合</t>
    <rPh sb="2" eb="3">
      <t>タ</t>
    </rPh>
    <rPh sb="4" eb="6">
      <t>センタク</t>
    </rPh>
    <rPh sb="8" eb="10">
      <t>バアイ</t>
    </rPh>
    <phoneticPr fontId="2"/>
  </si>
  <si>
    <t>XED100V</t>
    <phoneticPr fontId="2"/>
  </si>
  <si>
    <t>車両の用途</t>
    <rPh sb="0" eb="2">
      <t>シャリョウ</t>
    </rPh>
    <rPh sb="3" eb="5">
      <t>ヨウト</t>
    </rPh>
    <phoneticPr fontId="2"/>
  </si>
  <si>
    <t>XED100</t>
    <phoneticPr fontId="2"/>
  </si>
  <si>
    <t>FEAVK</t>
    <phoneticPr fontId="2"/>
  </si>
  <si>
    <t>GXリーグへの表明</t>
    <rPh sb="7" eb="9">
      <t>ヒョウメイ</t>
    </rPh>
    <phoneticPr fontId="2"/>
  </si>
  <si>
    <t>FEBVK</t>
    <phoneticPr fontId="2"/>
  </si>
  <si>
    <t>FEB8K</t>
    <phoneticPr fontId="2"/>
  </si>
  <si>
    <t>FEC9K</t>
    <phoneticPr fontId="2"/>
  </si>
  <si>
    <t>FED9K</t>
    <phoneticPr fontId="2"/>
  </si>
  <si>
    <t>FEB8U</t>
    <phoneticPr fontId="2"/>
  </si>
  <si>
    <t>貸渡先住所</t>
    <rPh sb="0" eb="3">
      <t>カシワタシサキ</t>
    </rPh>
    <rPh sb="3" eb="5">
      <t>ジュウショ</t>
    </rPh>
    <phoneticPr fontId="2"/>
  </si>
  <si>
    <t>NHR48AF</t>
    <phoneticPr fontId="2"/>
  </si>
  <si>
    <t>貸渡先事業者名</t>
    <rPh sb="0" eb="3">
      <t>カシワタシサキ</t>
    </rPh>
    <rPh sb="3" eb="7">
      <t>ジギョウシャメイ</t>
    </rPh>
    <phoneticPr fontId="2"/>
  </si>
  <si>
    <t>NJR48AF</t>
    <phoneticPr fontId="2"/>
  </si>
  <si>
    <t>NJR48AM</t>
    <phoneticPr fontId="2"/>
  </si>
  <si>
    <t>NLR48AM</t>
    <phoneticPr fontId="2"/>
  </si>
  <si>
    <t>NPR48AM</t>
    <phoneticPr fontId="2"/>
  </si>
  <si>
    <t>基準額式</t>
    <rPh sb="0" eb="3">
      <t>キジュンガク</t>
    </rPh>
    <rPh sb="3" eb="4">
      <t>シキ</t>
    </rPh>
    <phoneticPr fontId="2"/>
  </si>
  <si>
    <t>型式</t>
    <rPh sb="0" eb="2">
      <t>カタシキ</t>
    </rPh>
    <phoneticPr fontId="2"/>
  </si>
  <si>
    <t>バッテリー</t>
    <phoneticPr fontId="2"/>
  </si>
  <si>
    <t>区分</t>
    <rPh sb="0" eb="2">
      <t>クブン</t>
    </rPh>
    <phoneticPr fontId="2"/>
  </si>
  <si>
    <t>合計</t>
    <rPh sb="0" eb="2">
      <t>ゴウケイ</t>
    </rPh>
    <phoneticPr fontId="2"/>
  </si>
  <si>
    <t>基準額</t>
    <rPh sb="0" eb="3">
      <t>キジュンガク</t>
    </rPh>
    <phoneticPr fontId="2"/>
  </si>
  <si>
    <t>申請車両情報</t>
    <rPh sb="0" eb="6">
      <t>シンセイシャリョウジョウホウ</t>
    </rPh>
    <phoneticPr fontId="2"/>
  </si>
  <si>
    <t>営業所位置
(使用本拠の位置・住所)</t>
    <rPh sb="0" eb="3">
      <t>エイギョウショ</t>
    </rPh>
    <rPh sb="3" eb="5">
      <t>イチ</t>
    </rPh>
    <rPh sb="7" eb="11">
      <t>シヨウホンキョ</t>
    </rPh>
    <rPh sb="12" eb="14">
      <t>イチ</t>
    </rPh>
    <rPh sb="15" eb="17">
      <t>ジュウショ</t>
    </rPh>
    <phoneticPr fontId="2"/>
  </si>
  <si>
    <t>本補助金以外の国の補助金の交付又は交付申請の有無</t>
    <rPh sb="0" eb="4">
      <t>ホンホジョキン</t>
    </rPh>
    <rPh sb="4" eb="6">
      <t>イガイ</t>
    </rPh>
    <rPh sb="7" eb="8">
      <t>クニ</t>
    </rPh>
    <rPh sb="9" eb="12">
      <t>ホジョキン</t>
    </rPh>
    <rPh sb="13" eb="15">
      <t>コウフ</t>
    </rPh>
    <rPh sb="15" eb="16">
      <t>マタ</t>
    </rPh>
    <rPh sb="17" eb="21">
      <t>コウフシンセイ</t>
    </rPh>
    <rPh sb="22" eb="24">
      <t>ウム</t>
    </rPh>
    <phoneticPr fontId="2"/>
  </si>
  <si>
    <t>種類</t>
    <rPh sb="0" eb="2">
      <t>シュルイ</t>
    </rPh>
    <phoneticPr fontId="2"/>
  </si>
  <si>
    <t>事業用・自家用の別</t>
    <rPh sb="0" eb="3">
      <t>ジギョウヨウ</t>
    </rPh>
    <rPh sb="4" eb="7">
      <t>ジカヨウ</t>
    </rPh>
    <rPh sb="8" eb="9">
      <t>ベツ</t>
    </rPh>
    <phoneticPr fontId="2"/>
  </si>
  <si>
    <t>CENNTROor不明</t>
    <phoneticPr fontId="2"/>
  </si>
  <si>
    <t>バッテリーサイズ</t>
    <phoneticPr fontId="2"/>
  </si>
  <si>
    <t>基準額/台</t>
    <rPh sb="0" eb="3">
      <t>キジュンガク</t>
    </rPh>
    <rPh sb="4" eb="5">
      <t>ダイ</t>
    </rPh>
    <phoneticPr fontId="2"/>
  </si>
  <si>
    <t>導入計画台数</t>
    <rPh sb="0" eb="6">
      <t>ドウニュウケイカクダイスウ</t>
    </rPh>
    <phoneticPr fontId="2"/>
  </si>
  <si>
    <t>台</t>
    <rPh sb="0" eb="1">
      <t>ダイ</t>
    </rPh>
    <phoneticPr fontId="2"/>
  </si>
  <si>
    <t>補助対象経費</t>
    <rPh sb="0" eb="6">
      <t>ホジョタイショウケイヒ</t>
    </rPh>
    <phoneticPr fontId="2"/>
  </si>
  <si>
    <t>S</t>
    <phoneticPr fontId="2"/>
  </si>
  <si>
    <t>M</t>
    <phoneticPr fontId="2"/>
  </si>
  <si>
    <t>…エラーのため、エラー内容を確認してください</t>
    <rPh sb="11" eb="13">
      <t>ナイヨウ</t>
    </rPh>
    <rPh sb="14" eb="16">
      <t>カクニン</t>
    </rPh>
    <phoneticPr fontId="2"/>
  </si>
  <si>
    <t>１</t>
    <phoneticPr fontId="2"/>
  </si>
  <si>
    <t>２</t>
  </si>
  <si>
    <t>３</t>
  </si>
  <si>
    <t>４</t>
  </si>
  <si>
    <t>５</t>
  </si>
  <si>
    <t>６</t>
  </si>
  <si>
    <t>７</t>
  </si>
  <si>
    <t>自家用・事業用の別</t>
    <rPh sb="0" eb="3">
      <t>ジカヨウ</t>
    </rPh>
    <rPh sb="4" eb="7">
      <t>ジギョウヨウ</t>
    </rPh>
    <rPh sb="8" eb="9">
      <t>ベツ</t>
    </rPh>
    <phoneticPr fontId="2"/>
  </si>
  <si>
    <t>８</t>
  </si>
  <si>
    <t>９</t>
  </si>
  <si>
    <t>１０</t>
  </si>
  <si>
    <t>１１</t>
  </si>
  <si>
    <t>１２</t>
  </si>
  <si>
    <t>１３</t>
  </si>
  <si>
    <t>申請充電設備情報</t>
    <rPh sb="0" eb="2">
      <t>シンセイ</t>
    </rPh>
    <rPh sb="2" eb="6">
      <t>ジュウデンセツビ</t>
    </rPh>
    <rPh sb="6" eb="8">
      <t>ジョウホウ</t>
    </rPh>
    <phoneticPr fontId="2"/>
  </si>
  <si>
    <t>メーカー名</t>
    <rPh sb="4" eb="5">
      <t>メイ</t>
    </rPh>
    <phoneticPr fontId="2"/>
  </si>
  <si>
    <t>製造番号</t>
    <rPh sb="0" eb="4">
      <t>セイゾウバンゴウ</t>
    </rPh>
    <phoneticPr fontId="2"/>
  </si>
  <si>
    <t>出力電力</t>
    <rPh sb="0" eb="4">
      <t>シュツリョクデンリョク</t>
    </rPh>
    <phoneticPr fontId="2"/>
  </si>
  <si>
    <t>kW</t>
    <phoneticPr fontId="2"/>
  </si>
  <si>
    <t>認証登録</t>
    <rPh sb="0" eb="4">
      <t>ニンショウトウロク</t>
    </rPh>
    <phoneticPr fontId="2"/>
  </si>
  <si>
    <t>補助対象経費(充電機器・１台)</t>
    <rPh sb="0" eb="2">
      <t>ホジョ</t>
    </rPh>
    <rPh sb="2" eb="4">
      <t>タイショウ</t>
    </rPh>
    <rPh sb="4" eb="6">
      <t>ケイヒ</t>
    </rPh>
    <rPh sb="7" eb="9">
      <t>ジュウデン</t>
    </rPh>
    <rPh sb="9" eb="11">
      <t>キキ</t>
    </rPh>
    <rPh sb="13" eb="14">
      <t>ダイ</t>
    </rPh>
    <phoneticPr fontId="2"/>
  </si>
  <si>
    <t>寄付金、補助金その他の収入</t>
    <rPh sb="0" eb="3">
      <t>キフキン</t>
    </rPh>
    <rPh sb="4" eb="7">
      <t>ホジョキン</t>
    </rPh>
    <rPh sb="9" eb="10">
      <t>タ</t>
    </rPh>
    <rPh sb="11" eb="13">
      <t>シュウニュウ</t>
    </rPh>
    <phoneticPr fontId="2"/>
  </si>
  <si>
    <t>補助対象経費支出予定額</t>
    <phoneticPr fontId="2"/>
  </si>
  <si>
    <t>補助金所要額（補助金交付申請額）</t>
    <phoneticPr fontId="2"/>
  </si>
  <si>
    <t>補助対象経費（工事費・全体）</t>
    <rPh sb="0" eb="2">
      <t>ホジョ</t>
    </rPh>
    <rPh sb="2" eb="4">
      <t>タイショウ</t>
    </rPh>
    <rPh sb="4" eb="6">
      <t>ケイヒ</t>
    </rPh>
    <rPh sb="7" eb="10">
      <t>コウジヒ</t>
    </rPh>
    <rPh sb="11" eb="13">
      <t>ゼンタイ</t>
    </rPh>
    <phoneticPr fontId="2"/>
  </si>
  <si>
    <t>補助金交付申請額・工事費</t>
    <phoneticPr fontId="2"/>
  </si>
  <si>
    <t>報告者　住　所 〒</t>
    <rPh sb="0" eb="3">
      <t>ホウコクシャ</t>
    </rPh>
    <phoneticPr fontId="2"/>
  </si>
  <si>
    <t>申請者　住　所 〒</t>
    <rPh sb="0" eb="3">
      <t>シンセイシャ</t>
    </rPh>
    <phoneticPr fontId="2"/>
  </si>
  <si>
    <t>急速充電装置</t>
    <phoneticPr fontId="2"/>
  </si>
  <si>
    <t>普通充電装置</t>
    <phoneticPr fontId="2"/>
  </si>
  <si>
    <t>V2H・外部給電器</t>
    <phoneticPr fontId="2"/>
  </si>
  <si>
    <t>高圧充電設備</t>
    <phoneticPr fontId="2"/>
  </si>
  <si>
    <t>90kW以上</t>
    <phoneticPr fontId="2"/>
  </si>
  <si>
    <t>90kW以上</t>
    <phoneticPr fontId="2"/>
  </si>
  <si>
    <t>50kW以上</t>
    <phoneticPr fontId="2"/>
  </si>
  <si>
    <t>10kW以上</t>
    <phoneticPr fontId="2"/>
  </si>
  <si>
    <t>ケーブル付き充電設備</t>
    <phoneticPr fontId="2"/>
  </si>
  <si>
    <t>コンセントスタンド</t>
    <phoneticPr fontId="2"/>
  </si>
  <si>
    <t>コンセント</t>
    <phoneticPr fontId="2"/>
  </si>
  <si>
    <t>V2H充放電設備</t>
    <phoneticPr fontId="2"/>
  </si>
  <si>
    <t>外部給電器</t>
    <phoneticPr fontId="2"/>
  </si>
  <si>
    <t>350kW以上</t>
    <phoneticPr fontId="2"/>
  </si>
  <si>
    <t>250kW以上</t>
    <phoneticPr fontId="2"/>
  </si>
  <si>
    <t>150kW以上</t>
    <phoneticPr fontId="2"/>
  </si>
  <si>
    <t>6kW</t>
    <phoneticPr fontId="2"/>
  </si>
  <si>
    <t>3kW・4kW</t>
    <phoneticPr fontId="2"/>
  </si>
  <si>
    <t>様式第１(その７の１)</t>
    <rPh sb="0" eb="2">
      <t>ヨウシキ</t>
    </rPh>
    <rPh sb="2" eb="3">
      <t>ダイ</t>
    </rPh>
    <phoneticPr fontId="2"/>
  </si>
  <si>
    <t>商用車の電動化促進事業(トラック)　実施計画書　　(車両使用者)</t>
    <rPh sb="0" eb="3">
      <t>ショウヨウシャ</t>
    </rPh>
    <rPh sb="4" eb="11">
      <t>デンドウカソクシンジギョウ</t>
    </rPh>
    <rPh sb="18" eb="23">
      <t>ジッシケイカクショ</t>
    </rPh>
    <rPh sb="26" eb="28">
      <t>シャリョウ</t>
    </rPh>
    <rPh sb="28" eb="31">
      <t>シヨウシャ</t>
    </rPh>
    <phoneticPr fontId="2"/>
  </si>
  <si>
    <r>
      <t xml:space="preserve">補助対象車両使用者
</t>
    </r>
    <r>
      <rPr>
        <sz val="8"/>
        <color theme="1"/>
        <rFont val="ＭＳ Ｐ明朝"/>
        <family val="1"/>
        <charset val="128"/>
      </rPr>
      <t>(リースの場合は貸渡し先)
事業者名又は個人の場合は氏名
注１</t>
    </r>
    <rPh sb="0" eb="9">
      <t>ホジョタイショウシャリョウシヨウシャ</t>
    </rPh>
    <rPh sb="15" eb="17">
      <t>バアイ</t>
    </rPh>
    <rPh sb="18" eb="20">
      <t>カシワタ</t>
    </rPh>
    <rPh sb="21" eb="22">
      <t>サキ</t>
    </rPh>
    <rPh sb="24" eb="28">
      <t>ジギョウシャメイ</t>
    </rPh>
    <rPh sb="28" eb="29">
      <t>マタ</t>
    </rPh>
    <rPh sb="30" eb="32">
      <t>コジン</t>
    </rPh>
    <rPh sb="33" eb="35">
      <t>バアイ</t>
    </rPh>
    <rPh sb="36" eb="38">
      <t>シメイ</t>
    </rPh>
    <rPh sb="39" eb="40">
      <t>チュウ</t>
    </rPh>
    <phoneticPr fontId="2"/>
  </si>
  <si>
    <t>住所</t>
    <rPh sb="0" eb="2">
      <t>ジュウショ</t>
    </rPh>
    <phoneticPr fontId="2"/>
  </si>
  <si>
    <t>資本金(事業者の場合)</t>
    <rPh sb="0" eb="3">
      <t>シホンキン</t>
    </rPh>
    <rPh sb="4" eb="7">
      <t>ジギョウシャ</t>
    </rPh>
    <rPh sb="8" eb="10">
      <t>バアイ</t>
    </rPh>
    <phoneticPr fontId="2"/>
  </si>
  <si>
    <t>従業員数（事業者の場合）</t>
    <rPh sb="0" eb="4">
      <t>ジュウギョウインスウ</t>
    </rPh>
    <rPh sb="5" eb="8">
      <t>ジギョウシャ</t>
    </rPh>
    <rPh sb="9" eb="11">
      <t>バアイ</t>
    </rPh>
    <phoneticPr fontId="2"/>
  </si>
  <si>
    <t>車両使用者の経営する
事業</t>
    <rPh sb="0" eb="2">
      <t>シャリョウ</t>
    </rPh>
    <rPh sb="2" eb="5">
      <t>シヨウシャ</t>
    </rPh>
    <rPh sb="6" eb="8">
      <t>ケイエイ</t>
    </rPh>
    <rPh sb="11" eb="13">
      <t>ジギョウ</t>
    </rPh>
    <phoneticPr fontId="2"/>
  </si>
  <si>
    <t>該当事業の番号
を記入→</t>
    <rPh sb="0" eb="2">
      <t>ガイトウ</t>
    </rPh>
    <rPh sb="2" eb="4">
      <t>ジギョウ</t>
    </rPh>
    <rPh sb="5" eb="7">
      <t>バンゴウ</t>
    </rPh>
    <rPh sb="9" eb="11">
      <t>キニュウ</t>
    </rPh>
    <phoneticPr fontId="2"/>
  </si>
  <si>
    <t>）</t>
    <phoneticPr fontId="2"/>
  </si>
  <si>
    <t>注１　官公庁、地方公共団体、大学、研究機関等は、その名称を記入</t>
    <rPh sb="0" eb="1">
      <t>チュウ</t>
    </rPh>
    <rPh sb="3" eb="6">
      <t>カンコウチョウ</t>
    </rPh>
    <rPh sb="7" eb="9">
      <t>チホウ</t>
    </rPh>
    <rPh sb="9" eb="11">
      <t>コウキョウ</t>
    </rPh>
    <rPh sb="11" eb="13">
      <t>ダンタイ</t>
    </rPh>
    <rPh sb="14" eb="16">
      <t>ダイガク</t>
    </rPh>
    <rPh sb="17" eb="19">
      <t>ケンキュウ</t>
    </rPh>
    <rPh sb="19" eb="21">
      <t>キカン</t>
    </rPh>
    <rPh sb="21" eb="22">
      <t>ナド</t>
    </rPh>
    <rPh sb="26" eb="28">
      <t>メイショウ</t>
    </rPh>
    <rPh sb="29" eb="31">
      <t>キニュウ</t>
    </rPh>
    <phoneticPr fontId="2"/>
  </si>
  <si>
    <t>１</t>
    <phoneticPr fontId="2"/>
  </si>
  <si>
    <t>６</t>
    <phoneticPr fontId="2"/>
  </si>
  <si>
    <t>７</t>
    <phoneticPr fontId="2"/>
  </si>
  <si>
    <t>８</t>
    <phoneticPr fontId="2"/>
  </si>
  <si>
    <t>申請車両総重量/区分</t>
    <phoneticPr fontId="2"/>
  </si>
  <si>
    <t>2.5トン以下のバン・トラック</t>
    <phoneticPr fontId="2"/>
  </si>
  <si>
    <t>2.5トン超のトラック</t>
    <phoneticPr fontId="2"/>
  </si>
  <si>
    <t>急速充電装置</t>
    <rPh sb="0" eb="6">
      <t>キュウソクジュウデンソウチ</t>
    </rPh>
    <phoneticPr fontId="2"/>
  </si>
  <si>
    <t>普通充電装置</t>
    <rPh sb="0" eb="6">
      <t>フツウジュウデンソウチ</t>
    </rPh>
    <phoneticPr fontId="2"/>
  </si>
  <si>
    <t>Ｖ２Ｈ・外部給電器</t>
    <rPh sb="4" eb="9">
      <t>ガイブキュウデンキ</t>
    </rPh>
    <phoneticPr fontId="2"/>
  </si>
  <si>
    <t>高圧受電設備</t>
    <rPh sb="0" eb="2">
      <t>コウアツ</t>
    </rPh>
    <rPh sb="2" eb="4">
      <t>ジュデン</t>
    </rPh>
    <rPh sb="4" eb="6">
      <t>セツビ</t>
    </rPh>
    <phoneticPr fontId="2"/>
  </si>
  <si>
    <t>９０kW以上</t>
    <rPh sb="4" eb="6">
      <t>イジョウ</t>
    </rPh>
    <phoneticPr fontId="2"/>
  </si>
  <si>
    <t>５０kW以上</t>
    <rPh sb="4" eb="6">
      <t>イジョウ</t>
    </rPh>
    <phoneticPr fontId="2"/>
  </si>
  <si>
    <t>１０kW以上</t>
    <rPh sb="4" eb="6">
      <t>イジョウ</t>
    </rPh>
    <phoneticPr fontId="2"/>
  </si>
  <si>
    <t>コンセントスタンド</t>
    <phoneticPr fontId="2"/>
  </si>
  <si>
    <t>コンセント</t>
    <phoneticPr fontId="2"/>
  </si>
  <si>
    <t>６kW</t>
    <phoneticPr fontId="2"/>
  </si>
  <si>
    <t>３kW・４kW</t>
    <phoneticPr fontId="2"/>
  </si>
  <si>
    <t>Ｖ２Ｈ 充放電設備</t>
    <rPh sb="4" eb="5">
      <t>ジュウ</t>
    </rPh>
    <rPh sb="5" eb="7">
      <t>ホウデン</t>
    </rPh>
    <rPh sb="7" eb="9">
      <t>セツビ</t>
    </rPh>
    <phoneticPr fontId="2"/>
  </si>
  <si>
    <t>外部給電器</t>
    <rPh sb="0" eb="5">
      <t>ガイブキュウデンキ</t>
    </rPh>
    <phoneticPr fontId="2"/>
  </si>
  <si>
    <t>350kW以上</t>
    <phoneticPr fontId="2"/>
  </si>
  <si>
    <t>250kW以上</t>
    <phoneticPr fontId="2"/>
  </si>
  <si>
    <t>150kW以上</t>
    <phoneticPr fontId="2"/>
  </si>
  <si>
    <t>90kW以上</t>
    <phoneticPr fontId="2"/>
  </si>
  <si>
    <t>50kW以上</t>
    <phoneticPr fontId="2"/>
  </si>
  <si>
    <t>…入力項目</t>
    <rPh sb="1" eb="3">
      <t>ニュウリョク</t>
    </rPh>
    <rPh sb="3" eb="5">
      <t>コウモク</t>
    </rPh>
    <phoneticPr fontId="2"/>
  </si>
  <si>
    <t>充電設備/種類</t>
    <rPh sb="0" eb="4">
      <t>ジュウデンセツビ</t>
    </rPh>
    <rPh sb="5" eb="7">
      <t>シュルイ</t>
    </rPh>
    <phoneticPr fontId="2"/>
  </si>
  <si>
    <t>①本申請での”交付申請額”</t>
    <rPh sb="1" eb="4">
      <t>ホンシンセイ</t>
    </rPh>
    <rPh sb="7" eb="12">
      <t>コウフシンセイガク</t>
    </rPh>
    <phoneticPr fontId="2"/>
  </si>
  <si>
    <t>②別の型式の”交付申請額”（合計）</t>
    <rPh sb="1" eb="2">
      <t>ベツ</t>
    </rPh>
    <rPh sb="3" eb="5">
      <t>カタシキ</t>
    </rPh>
    <rPh sb="7" eb="12">
      <t>コウフシンセイガク</t>
    </rPh>
    <rPh sb="14" eb="16">
      <t>ゴウケイ</t>
    </rPh>
    <phoneticPr fontId="2"/>
  </si>
  <si>
    <t>（①+②）合計”交付申請額”</t>
    <rPh sb="5" eb="7">
      <t>ゴウケイ</t>
    </rPh>
    <rPh sb="8" eb="13">
      <t>コウフシンセイガク</t>
    </rPh>
    <phoneticPr fontId="2"/>
  </si>
  <si>
    <t>複数型式を１つの申請でまとめて申請する場合”交付申請額”</t>
    <rPh sb="0" eb="2">
      <t>フクスウ</t>
    </rPh>
    <rPh sb="2" eb="4">
      <t>カタシキ</t>
    </rPh>
    <rPh sb="8" eb="10">
      <t>シンセイ</t>
    </rPh>
    <rPh sb="15" eb="17">
      <t>シンセイ</t>
    </rPh>
    <rPh sb="19" eb="21">
      <t>バアイ</t>
    </rPh>
    <rPh sb="22" eb="27">
      <t>コウフシンセイガク</t>
    </rPh>
    <phoneticPr fontId="2"/>
  </si>
  <si>
    <t>複数型式を１つの申請でまとめて申請する場合”補助対象経費”</t>
    <rPh sb="0" eb="2">
      <t>フクスウ</t>
    </rPh>
    <rPh sb="2" eb="4">
      <t>カタシキ</t>
    </rPh>
    <rPh sb="8" eb="10">
      <t>シンセイ</t>
    </rPh>
    <rPh sb="15" eb="17">
      <t>シンセイ</t>
    </rPh>
    <rPh sb="19" eb="21">
      <t>バアイ</t>
    </rPh>
    <rPh sb="22" eb="28">
      <t>ホジョタイショウケイヒ</t>
    </rPh>
    <phoneticPr fontId="2"/>
  </si>
  <si>
    <t>①本申請での”補助対象経費”</t>
    <rPh sb="1" eb="4">
      <t>ホンシンセイ</t>
    </rPh>
    <rPh sb="7" eb="13">
      <t>ホジョタイショウケイヒ</t>
    </rPh>
    <phoneticPr fontId="2"/>
  </si>
  <si>
    <t>②別の型式の”補助対象経費”（合計）</t>
    <rPh sb="1" eb="2">
      <t>ベツ</t>
    </rPh>
    <rPh sb="3" eb="5">
      <t>カタシキ</t>
    </rPh>
    <rPh sb="7" eb="13">
      <t>ホジョタイショウケイヒ</t>
    </rPh>
    <rPh sb="15" eb="17">
      <t>ゴウケイ</t>
    </rPh>
    <phoneticPr fontId="2"/>
  </si>
  <si>
    <t>（①+②）合計”補助対象経費”</t>
    <rPh sb="5" eb="7">
      <t>ゴウケイ</t>
    </rPh>
    <rPh sb="8" eb="14">
      <t>ホジョタイショウケイヒ</t>
    </rPh>
    <phoneticPr fontId="2"/>
  </si>
  <si>
    <t>ケーブル付き充電設備</t>
    <phoneticPr fontId="2"/>
  </si>
  <si>
    <t>５.自社製品・荷物搬送</t>
    <phoneticPr fontId="2"/>
  </si>
  <si>
    <t>５</t>
    <phoneticPr fontId="2"/>
  </si>
  <si>
    <t>６.移動販売車</t>
    <phoneticPr fontId="2"/>
  </si>
  <si>
    <t>６</t>
    <phoneticPr fontId="2"/>
  </si>
  <si>
    <t>７.調理販売</t>
    <phoneticPr fontId="2"/>
  </si>
  <si>
    <t>７</t>
    <phoneticPr fontId="2"/>
  </si>
  <si>
    <t>８.レンタル</t>
    <phoneticPr fontId="2"/>
  </si>
  <si>
    <t>８</t>
    <phoneticPr fontId="2"/>
  </si>
  <si>
    <t>９.製品プロモーション・デモンストレーション</t>
    <phoneticPr fontId="2"/>
  </si>
  <si>
    <t>９</t>
    <phoneticPr fontId="2"/>
  </si>
  <si>
    <t>１０.その他</t>
    <phoneticPr fontId="2"/>
  </si>
  <si>
    <t>１０</t>
    <phoneticPr fontId="2"/>
  </si>
  <si>
    <t>１２.レンタル</t>
    <phoneticPr fontId="2"/>
  </si>
  <si>
    <t>１４.その他</t>
    <rPh sb="5" eb="6">
      <t>タ</t>
    </rPh>
    <phoneticPr fontId="2"/>
  </si>
  <si>
    <t>１４</t>
    <phoneticPr fontId="2"/>
  </si>
  <si>
    <t>１４.その他（</t>
    <rPh sb="5" eb="6">
      <t>タ</t>
    </rPh>
    <phoneticPr fontId="2"/>
  </si>
  <si>
    <t>１０.その他（</t>
    <rPh sb="5" eb="6">
      <t>タ</t>
    </rPh>
    <phoneticPr fontId="2"/>
  </si>
  <si>
    <t>１.貨物運送　　２.機材・部品運搬　　３.塵芥運搬　　４.特種用途
５.自社製品・荷物搬送　　６.移動販売車　　７.調理販売　　８.レンタル
９.製品プロモーション・デモンストレーション</t>
    <rPh sb="2" eb="6">
      <t>カモツウンソウ</t>
    </rPh>
    <rPh sb="10" eb="12">
      <t>キザイ</t>
    </rPh>
    <rPh sb="13" eb="15">
      <t>ブヒン</t>
    </rPh>
    <rPh sb="15" eb="17">
      <t>ウンパン</t>
    </rPh>
    <rPh sb="21" eb="23">
      <t>ジ</t>
    </rPh>
    <rPh sb="23" eb="25">
      <t>ウンパン</t>
    </rPh>
    <rPh sb="29" eb="33">
      <t>トクシュヨウト</t>
    </rPh>
    <rPh sb="36" eb="38">
      <t>ジシャ</t>
    </rPh>
    <rPh sb="38" eb="40">
      <t>セイヒン</t>
    </rPh>
    <rPh sb="41" eb="45">
      <t>ニモツハンソウ</t>
    </rPh>
    <rPh sb="49" eb="54">
      <t>イドウハンバイシャ</t>
    </rPh>
    <rPh sb="58" eb="62">
      <t>チョウリハンバイ</t>
    </rPh>
    <rPh sb="73" eb="75">
      <t>セイヒン</t>
    </rPh>
    <phoneticPr fontId="2"/>
  </si>
  <si>
    <t>その他証明書</t>
    <rPh sb="2" eb="3">
      <t>タ</t>
    </rPh>
    <rPh sb="3" eb="6">
      <t>ショウメイショ</t>
    </rPh>
    <phoneticPr fontId="2"/>
  </si>
  <si>
    <t>台</t>
    <rPh sb="0" eb="1">
      <t>ダイ</t>
    </rPh>
    <phoneticPr fontId="2"/>
  </si>
  <si>
    <t>(総口数</t>
    <rPh sb="1" eb="2">
      <t>ソウ</t>
    </rPh>
    <rPh sb="2" eb="4">
      <t>クチスウ</t>
    </rPh>
    <phoneticPr fontId="2"/>
  </si>
  <si>
    <t>口）</t>
    <rPh sb="0" eb="1">
      <t>クチ</t>
    </rPh>
    <phoneticPr fontId="2"/>
  </si>
  <si>
    <t>事業者名又は個人の場合は氏名
注１</t>
    <rPh sb="0" eb="4">
      <t>ジギョウシャメイ</t>
    </rPh>
    <rPh sb="4" eb="5">
      <t>マタ</t>
    </rPh>
    <rPh sb="6" eb="8">
      <t>コジン</t>
    </rPh>
    <rPh sb="9" eb="11">
      <t>バアイ</t>
    </rPh>
    <rPh sb="12" eb="14">
      <t>シメイ</t>
    </rPh>
    <rPh sb="15" eb="16">
      <t>チュウ</t>
    </rPh>
    <phoneticPr fontId="2"/>
  </si>
  <si>
    <r>
      <t>種類</t>
    </r>
    <r>
      <rPr>
        <vertAlign val="superscript"/>
        <sz val="10"/>
        <color theme="1"/>
        <rFont val="ＭＳ Ｐ明朝"/>
        <family val="1"/>
        <charset val="128"/>
      </rPr>
      <t>注２</t>
    </r>
    <rPh sb="0" eb="2">
      <t>シュルイ</t>
    </rPh>
    <rPh sb="2" eb="3">
      <t>チュウ</t>
    </rPh>
    <phoneticPr fontId="2"/>
  </si>
  <si>
    <r>
      <rPr>
        <sz val="10"/>
        <color theme="1"/>
        <rFont val="ＭＳ Ｐ明朝"/>
        <family val="1"/>
        <charset val="128"/>
      </rPr>
      <t>区分</t>
    </r>
    <r>
      <rPr>
        <vertAlign val="superscript"/>
        <sz val="10"/>
        <color theme="1"/>
        <rFont val="ＭＳ Ｐ明朝"/>
        <family val="1"/>
        <charset val="128"/>
      </rPr>
      <t>注３</t>
    </r>
    <rPh sb="0" eb="2">
      <t>クブン</t>
    </rPh>
    <rPh sb="2" eb="3">
      <t>チュウ</t>
    </rPh>
    <phoneticPr fontId="2"/>
  </si>
  <si>
    <r>
      <t>車名</t>
    </r>
    <r>
      <rPr>
        <vertAlign val="superscript"/>
        <sz val="11"/>
        <color theme="1"/>
        <rFont val="ＭＳ Ｐ明朝"/>
        <family val="1"/>
        <charset val="128"/>
      </rPr>
      <t>注４</t>
    </r>
    <rPh sb="0" eb="2">
      <t>シャメイ</t>
    </rPh>
    <rPh sb="2" eb="3">
      <t>チュウ</t>
    </rPh>
    <phoneticPr fontId="2"/>
  </si>
  <si>
    <r>
      <t>通称名</t>
    </r>
    <r>
      <rPr>
        <vertAlign val="superscript"/>
        <sz val="11"/>
        <color theme="1"/>
        <rFont val="ＭＳ Ｐ明朝"/>
        <family val="1"/>
        <charset val="128"/>
      </rPr>
      <t>注４</t>
    </r>
    <rPh sb="0" eb="3">
      <t>ツウショウメイ</t>
    </rPh>
    <rPh sb="3" eb="4">
      <t>チュウ</t>
    </rPh>
    <phoneticPr fontId="2"/>
  </si>
  <si>
    <r>
      <rPr>
        <sz val="11"/>
        <color theme="1"/>
        <rFont val="ＭＳ Ｐ明朝"/>
        <family val="1"/>
        <charset val="128"/>
      </rPr>
      <t>型式</t>
    </r>
    <r>
      <rPr>
        <vertAlign val="superscript"/>
        <sz val="11"/>
        <color theme="1"/>
        <rFont val="ＭＳ Ｐ明朝"/>
        <family val="1"/>
        <charset val="128"/>
      </rPr>
      <t>注４</t>
    </r>
    <rPh sb="0" eb="2">
      <t>カタシキ</t>
    </rPh>
    <rPh sb="2" eb="3">
      <t>チュウ</t>
    </rPh>
    <phoneticPr fontId="2"/>
  </si>
  <si>
    <r>
      <t>バッテリーサイズ等</t>
    </r>
    <r>
      <rPr>
        <vertAlign val="superscript"/>
        <sz val="9"/>
        <color theme="1"/>
        <rFont val="ＭＳ Ｐ明朝"/>
        <family val="1"/>
        <charset val="128"/>
      </rPr>
      <t>注９</t>
    </r>
    <rPh sb="8" eb="9">
      <t>ナド</t>
    </rPh>
    <rPh sb="9" eb="10">
      <t>チュウ</t>
    </rPh>
    <phoneticPr fontId="2"/>
  </si>
  <si>
    <r>
      <t>導入計画台数</t>
    </r>
    <r>
      <rPr>
        <vertAlign val="superscript"/>
        <sz val="9"/>
        <color theme="1"/>
        <rFont val="ＭＳ Ｐ明朝"/>
        <family val="1"/>
        <charset val="128"/>
      </rPr>
      <t>注５</t>
    </r>
    <rPh sb="0" eb="6">
      <t>ドウニュウケイカクダイスウ</t>
    </rPh>
    <rPh sb="6" eb="7">
      <t>チュウ</t>
    </rPh>
    <phoneticPr fontId="2"/>
  </si>
  <si>
    <r>
      <t>補助対象経費</t>
    </r>
    <r>
      <rPr>
        <vertAlign val="superscript"/>
        <sz val="9"/>
        <color theme="1"/>
        <rFont val="ＭＳ Ｐ明朝"/>
        <family val="1"/>
        <charset val="128"/>
      </rPr>
      <t>注７</t>
    </r>
    <rPh sb="0" eb="6">
      <t>ホジョタイショウケイヒ</t>
    </rPh>
    <rPh sb="6" eb="7">
      <t>チュウ</t>
    </rPh>
    <phoneticPr fontId="2"/>
  </si>
  <si>
    <r>
      <t>交付申請額</t>
    </r>
    <r>
      <rPr>
        <vertAlign val="superscript"/>
        <sz val="9"/>
        <color theme="1"/>
        <rFont val="ＭＳ Ｐ明朝"/>
        <family val="1"/>
        <charset val="128"/>
      </rPr>
      <t>注８</t>
    </r>
    <rPh sb="0" eb="5">
      <t>コウフシンセイガク</t>
    </rPh>
    <rPh sb="5" eb="6">
      <t>チュウ</t>
    </rPh>
    <phoneticPr fontId="2"/>
  </si>
  <si>
    <t>バッテリーサイズ等で基準額が異なる場合は記入する</t>
    <phoneticPr fontId="2"/>
  </si>
  <si>
    <t>台</t>
    <rPh sb="0" eb="1">
      <t>ダイ</t>
    </rPh>
    <phoneticPr fontId="2"/>
  </si>
  <si>
    <t>その他台数</t>
    <rPh sb="2" eb="3">
      <t>タ</t>
    </rPh>
    <rPh sb="3" eb="5">
      <t>ダイスウ</t>
    </rPh>
    <phoneticPr fontId="2"/>
  </si>
  <si>
    <t>総口数</t>
    <rPh sb="0" eb="3">
      <t>ソウクチスウ</t>
    </rPh>
    <phoneticPr fontId="2"/>
  </si>
  <si>
    <t>高圧充電設備：高圧充電設備総出力</t>
    <phoneticPr fontId="2"/>
  </si>
  <si>
    <t>2030年度の導入計画を想定の場合：高圧受電設備接続計画総出力</t>
    <phoneticPr fontId="2"/>
  </si>
  <si>
    <t>口</t>
    <rPh sb="0" eb="1">
      <t>クチ</t>
    </rPh>
    <phoneticPr fontId="2"/>
  </si>
  <si>
    <t>kW</t>
    <phoneticPr fontId="2"/>
  </si>
  <si>
    <t>事業用</t>
    <rPh sb="0" eb="3">
      <t>ジギョウヨウ</t>
    </rPh>
    <phoneticPr fontId="2"/>
  </si>
  <si>
    <t>自家用</t>
    <rPh sb="0" eb="3">
      <t>ジカヨウ</t>
    </rPh>
    <phoneticPr fontId="2"/>
  </si>
  <si>
    <t>円</t>
    <rPh sb="0" eb="1">
      <t>エン</t>
    </rPh>
    <phoneticPr fontId="2"/>
  </si>
  <si>
    <t>人</t>
    <rPh sb="0" eb="1">
      <t>ヒト</t>
    </rPh>
    <phoneticPr fontId="2"/>
  </si>
  <si>
    <t>郵便番号（〒）</t>
    <rPh sb="0" eb="4">
      <t>ユウビンバンゴウ</t>
    </rPh>
    <phoneticPr fontId="2"/>
  </si>
  <si>
    <t>※担当者郵便番号（〒）</t>
    <rPh sb="1" eb="4">
      <t>タントウシャ</t>
    </rPh>
    <rPh sb="4" eb="8">
      <t>ユウビンバンゴウ</t>
    </rPh>
    <phoneticPr fontId="2"/>
  </si>
  <si>
    <t>貸渡先郵便番号（〒）</t>
    <rPh sb="0" eb="3">
      <t>カシワタシサキ</t>
    </rPh>
    <rPh sb="3" eb="7">
      <t>ユウビンバンゴウ</t>
    </rPh>
    <phoneticPr fontId="2"/>
  </si>
  <si>
    <t>様式第１の６</t>
    <phoneticPr fontId="2"/>
  </si>
  <si>
    <t>識別番号</t>
    <phoneticPr fontId="2"/>
  </si>
  <si>
    <t>一般財団法人環境優良車普及機構</t>
    <phoneticPr fontId="2"/>
  </si>
  <si>
    <t xml:space="preserve">  代　表　理　事　　　　岩　村　　敬　殿</t>
    <phoneticPr fontId="2"/>
  </si>
  <si>
    <r>
      <t>申請者</t>
    </r>
    <r>
      <rPr>
        <vertAlign val="superscript"/>
        <sz val="11"/>
        <color theme="1"/>
        <rFont val="ＭＳ Ｐ明朝"/>
        <family val="1"/>
        <charset val="128"/>
      </rPr>
      <t>注１</t>
    </r>
    <r>
      <rPr>
        <sz val="11"/>
        <color theme="1"/>
        <rFont val="ＭＳ Ｐ明朝"/>
        <family val="1"/>
        <charset val="128"/>
      </rPr>
      <t>　 住　　所　〒</t>
    </r>
    <phoneticPr fontId="2"/>
  </si>
  <si>
    <t>氏名又は名称</t>
    <phoneticPr fontId="2"/>
  </si>
  <si>
    <t>代表者役職・氏名</t>
    <phoneticPr fontId="2"/>
  </si>
  <si>
    <t>※識別番号記載がある電子申請の場合は押印省略可</t>
    <phoneticPr fontId="2"/>
  </si>
  <si>
    <t>令和５年度補正予算　脱炭素成長型経済構造移行推進対策費補助金</t>
    <phoneticPr fontId="2"/>
  </si>
  <si>
    <t>（商用車の電動化促進事業（トラック））</t>
    <phoneticPr fontId="2"/>
  </si>
  <si>
    <t>共同事業者申請書</t>
    <phoneticPr fontId="2"/>
  </si>
  <si>
    <t>標記について、以下のとおり申請します。</t>
    <phoneticPr fontId="2"/>
  </si>
  <si>
    <t>対策費補助金（商用車の電動化促進事業（トラック））に共同申請者として参画します。</t>
    <phoneticPr fontId="2"/>
  </si>
  <si>
    <t>本件責任者及び担当者の氏名、連絡先等</t>
    <phoneticPr fontId="2"/>
  </si>
  <si>
    <t>委　任　状</t>
  </si>
  <si>
    <t>令和</t>
    <phoneticPr fontId="2"/>
  </si>
  <si>
    <t>年</t>
    <rPh sb="0" eb="1">
      <t>ネン</t>
    </rPh>
    <phoneticPr fontId="2"/>
  </si>
  <si>
    <t>月</t>
    <rPh sb="0" eb="1">
      <t>ガツ</t>
    </rPh>
    <phoneticPr fontId="2"/>
  </si>
  <si>
    <t>日</t>
    <rPh sb="0" eb="1">
      <t>ニチ</t>
    </rPh>
    <phoneticPr fontId="2"/>
  </si>
  <si>
    <t>一般財団法人環境優良車普及機構</t>
  </si>
  <si>
    <t>会　長　岩村　敬　殿</t>
  </si>
  <si>
    <t>住　　　所</t>
    <phoneticPr fontId="2"/>
  </si>
  <si>
    <r>
      <t>（委任者）</t>
    </r>
    <r>
      <rPr>
        <u/>
        <sz val="12"/>
        <color theme="1"/>
        <rFont val="ＭＳ 明朝"/>
        <family val="1"/>
        <charset val="128"/>
      </rPr>
      <t>　　　　　　　　</t>
    </r>
    <phoneticPr fontId="2"/>
  </si>
  <si>
    <t>名　　　称</t>
    <phoneticPr fontId="2"/>
  </si>
  <si>
    <t>代表者氏名</t>
    <phoneticPr fontId="2"/>
  </si>
  <si>
    <t>　㊞</t>
  </si>
  <si>
    <r>
      <t>（受任者）</t>
    </r>
    <r>
      <rPr>
        <u/>
        <sz val="12"/>
        <color theme="1"/>
        <rFont val="ＭＳ 明朝"/>
        <family val="1"/>
        <charset val="128"/>
      </rPr>
      <t>　　　　　　　　　　　</t>
    </r>
    <phoneticPr fontId="2"/>
  </si>
  <si>
    <t>代理人住所　</t>
  </si>
  <si>
    <t>氏　　　名</t>
    <phoneticPr fontId="2"/>
  </si>
  <si>
    <t>　当社</t>
    <phoneticPr fontId="2"/>
  </si>
  <si>
    <t>を代理人と定め、下記権限を委任します。</t>
  </si>
  <si>
    <t>記</t>
  </si>
  <si>
    <t>（委任事項）</t>
  </si>
  <si>
    <t>１．令和５年度　商用車の電動化促進事業（トラック）の補助金申請業務に</t>
    <rPh sb="8" eb="11">
      <t>ショウヨウシャ</t>
    </rPh>
    <rPh sb="12" eb="15">
      <t>デンドウカ</t>
    </rPh>
    <rPh sb="15" eb="19">
      <t>ソクシンジギョウ</t>
    </rPh>
    <phoneticPr fontId="2"/>
  </si>
  <si>
    <t>係る一切の権限を委任いたします。</t>
  </si>
  <si>
    <t>申請充電設備情報</t>
    <rPh sb="0" eb="6">
      <t>シンセイジュウデンセツビ</t>
    </rPh>
    <rPh sb="6" eb="8">
      <t>ジョウホウ</t>
    </rPh>
    <phoneticPr fontId="2"/>
  </si>
  <si>
    <t>申請受電設備</t>
    <rPh sb="0" eb="2">
      <t>シンセイ</t>
    </rPh>
    <rPh sb="2" eb="4">
      <t>ジュデン</t>
    </rPh>
    <rPh sb="4" eb="6">
      <t>セツビ</t>
    </rPh>
    <phoneticPr fontId="2"/>
  </si>
  <si>
    <t>補助率/</t>
    <rPh sb="0" eb="2">
      <t>ホジョ</t>
    </rPh>
    <rPh sb="2" eb="3">
      <t>リツ</t>
    </rPh>
    <phoneticPr fontId="2"/>
  </si>
  <si>
    <t>急速充電設備</t>
    <rPh sb="0" eb="2">
      <t>キュウソク</t>
    </rPh>
    <rPh sb="2" eb="4">
      <t>ジュウデン</t>
    </rPh>
    <rPh sb="4" eb="6">
      <t>セツビ</t>
    </rPh>
    <phoneticPr fontId="2"/>
  </si>
  <si>
    <t>普通充電設備</t>
    <rPh sb="0" eb="2">
      <t>フツウ</t>
    </rPh>
    <rPh sb="2" eb="4">
      <t>ジュウデン</t>
    </rPh>
    <rPh sb="4" eb="6">
      <t>セツビ</t>
    </rPh>
    <phoneticPr fontId="2"/>
  </si>
  <si>
    <t>V2H充放電設備</t>
    <rPh sb="3" eb="6">
      <t>ジュウホウデン</t>
    </rPh>
    <rPh sb="6" eb="8">
      <t>セツビ</t>
    </rPh>
    <phoneticPr fontId="2"/>
  </si>
  <si>
    <t>外部給電設備</t>
    <rPh sb="0" eb="2">
      <t>ガイブ</t>
    </rPh>
    <rPh sb="2" eb="3">
      <t>キュウ</t>
    </rPh>
    <rPh sb="4" eb="6">
      <t>セツビ</t>
    </rPh>
    <phoneticPr fontId="2"/>
  </si>
  <si>
    <t>バッテリー交換式充電設備</t>
    <rPh sb="5" eb="7">
      <t>コウカン</t>
    </rPh>
    <rPh sb="7" eb="8">
      <t>シキ</t>
    </rPh>
    <rPh sb="8" eb="10">
      <t>ジュウデン</t>
    </rPh>
    <rPh sb="10" eb="12">
      <t>セツビ</t>
    </rPh>
    <phoneticPr fontId="2"/>
  </si>
  <si>
    <t>V2H充放電設備</t>
    <rPh sb="3" eb="4">
      <t>ミツル</t>
    </rPh>
    <rPh sb="4" eb="5">
      <t>ホウ</t>
    </rPh>
    <rPh sb="5" eb="6">
      <t>デン</t>
    </rPh>
    <rPh sb="6" eb="8">
      <t>セツビ</t>
    </rPh>
    <phoneticPr fontId="2"/>
  </si>
  <si>
    <r>
      <rPr>
        <sz val="8"/>
        <rFont val="ＭＳ Ｐ明朝"/>
        <family val="1"/>
      </rPr>
      <t>区分</t>
    </r>
  </si>
  <si>
    <r>
      <rPr>
        <sz val="8"/>
        <rFont val="ＭＳ Ｐ明朝"/>
        <family val="1"/>
      </rPr>
      <t>型式</t>
    </r>
  </si>
  <si>
    <r>
      <rPr>
        <sz val="8"/>
        <rFont val="ＭＳ Ｐ明朝"/>
        <family val="1"/>
      </rPr>
      <t>出力</t>
    </r>
  </si>
  <si>
    <t>上限額</t>
    <rPh sb="0" eb="3">
      <t>ジョウゲンガク</t>
    </rPh>
    <phoneticPr fontId="2"/>
  </si>
  <si>
    <r>
      <rPr>
        <sz val="8.5"/>
        <rFont val="ＭＳ Ｐ明朝"/>
        <family val="1"/>
      </rPr>
      <t>メーカー名</t>
    </r>
  </si>
  <si>
    <r>
      <rPr>
        <sz val="8.5"/>
        <rFont val="ＭＳ Ｐゴシック"/>
        <family val="3"/>
      </rPr>
      <t>メーカー名</t>
    </r>
  </si>
  <si>
    <r>
      <rPr>
        <sz val="8.5"/>
        <rFont val="ＭＳ Ｐゴシック"/>
        <family val="3"/>
      </rPr>
      <t>型式</t>
    </r>
  </si>
  <si>
    <r>
      <rPr>
        <sz val="9"/>
        <rFont val="ＭＳ Ｐゴシック"/>
        <family val="3"/>
      </rPr>
      <t>メーカー名</t>
    </r>
  </si>
  <si>
    <r>
      <rPr>
        <sz val="9"/>
        <rFont val="ＭＳ Ｐゴシック"/>
        <family val="3"/>
      </rPr>
      <t>型式</t>
    </r>
  </si>
  <si>
    <r>
      <rPr>
        <sz val="8"/>
        <rFont val="ＭＳ Ｐ明朝"/>
        <family val="1"/>
      </rPr>
      <t>種別</t>
    </r>
  </si>
  <si>
    <t>パナソニック_普通</t>
    <rPh sb="7" eb="9">
      <t>フツウ</t>
    </rPh>
    <phoneticPr fontId="2"/>
  </si>
  <si>
    <r>
      <rPr>
        <sz val="8.5"/>
        <rFont val="ＭＳ Ｐ明朝"/>
        <family val="1"/>
      </rPr>
      <t>パナソニック</t>
    </r>
  </si>
  <si>
    <r>
      <rPr>
        <sz val="8.5"/>
        <rFont val="ＭＳ Ｐ明朝"/>
        <family val="1"/>
      </rPr>
      <t>普通充電設備</t>
    </r>
  </si>
  <si>
    <r>
      <rPr>
        <sz val="8.5"/>
        <rFont val="ＭＳ Ｐ明朝"/>
        <family val="1"/>
      </rPr>
      <t>DNH326</t>
    </r>
  </si>
  <si>
    <t>アイケイエス_V2H</t>
    <phoneticPr fontId="2"/>
  </si>
  <si>
    <t>アイケイエス</t>
  </si>
  <si>
    <t>S06JP010V</t>
  </si>
  <si>
    <t>オリジン_外部</t>
    <rPh sb="5" eb="7">
      <t>ガイブ</t>
    </rPh>
    <phoneticPr fontId="2"/>
  </si>
  <si>
    <r>
      <rPr>
        <sz val="11"/>
        <color rgb="FFFF0000"/>
        <rFont val="ＭＳ Ｐ明朝"/>
        <family val="1"/>
        <charset val="128"/>
      </rPr>
      <t>オリジン</t>
    </r>
  </si>
  <si>
    <r>
      <rPr>
        <sz val="11"/>
        <color rgb="FFFF0000"/>
        <rFont val="ＭＳ Ｐ明朝"/>
        <family val="1"/>
        <charset val="128"/>
      </rPr>
      <t>MV2B-35-RF</t>
    </r>
  </si>
  <si>
    <t>クリエイト・プロ_普通</t>
    <phoneticPr fontId="2"/>
  </si>
  <si>
    <r>
      <rPr>
        <sz val="8.5"/>
        <rFont val="ＭＳ Ｐ明朝"/>
        <family val="1"/>
      </rPr>
      <t>DNE3000K</t>
    </r>
  </si>
  <si>
    <t>GSユアサ_V2H</t>
    <phoneticPr fontId="2"/>
  </si>
  <si>
    <t>S06JP020V</t>
  </si>
  <si>
    <t>豊田自動織機_外部</t>
    <phoneticPr fontId="2"/>
  </si>
  <si>
    <t>豊田自動織機</t>
  </si>
  <si>
    <t>EVPS-L1</t>
  </si>
  <si>
    <t>フルタイムシステム_普通</t>
    <phoneticPr fontId="2"/>
  </si>
  <si>
    <r>
      <rPr>
        <sz val="8.5"/>
        <rFont val="ＭＳ Ｐ明朝"/>
        <family val="1"/>
      </rPr>
      <t>DNE3300K</t>
    </r>
  </si>
  <si>
    <t>椿本チエイン_V2H</t>
    <phoneticPr fontId="2"/>
  </si>
  <si>
    <t>T10JP010V</t>
  </si>
  <si>
    <t>ニチコン_外部</t>
    <phoneticPr fontId="2"/>
  </si>
  <si>
    <t>ニチコン</t>
  </si>
  <si>
    <t>VPS-4C1A</t>
  </si>
  <si>
    <t>内外電機_普通</t>
    <phoneticPr fontId="2"/>
  </si>
  <si>
    <r>
      <rPr>
        <sz val="8.5"/>
        <rFont val="ＭＳ Ｐ明朝"/>
        <family val="1"/>
      </rPr>
      <t>DNC321K</t>
    </r>
  </si>
  <si>
    <t>デンソー_V2H</t>
    <phoneticPr fontId="2"/>
  </si>
  <si>
    <t>GSユアサ</t>
  </si>
  <si>
    <t>VOX-10-T3-D</t>
  </si>
  <si>
    <t>本田技研工業_外部</t>
    <phoneticPr fontId="2"/>
  </si>
  <si>
    <t>VPS-3C1A-Y</t>
  </si>
  <si>
    <t>日東工業_普通</t>
    <phoneticPr fontId="2"/>
  </si>
  <si>
    <r>
      <rPr>
        <sz val="8.5"/>
        <rFont val="ＭＳ Ｐ明朝"/>
        <family val="1"/>
      </rPr>
      <t>DNM321S</t>
    </r>
  </si>
  <si>
    <t>東光高岳_V2H</t>
    <phoneticPr fontId="2"/>
  </si>
  <si>
    <t>VOX-10-T3-D-T</t>
  </si>
  <si>
    <t>三菱自動車工業_外部</t>
    <phoneticPr fontId="2"/>
  </si>
  <si>
    <t>VPS-3C1A-B</t>
  </si>
  <si>
    <t>新電元工業_普通</t>
    <phoneticPr fontId="2"/>
  </si>
  <si>
    <r>
      <rPr>
        <sz val="8.5"/>
        <rFont val="ＭＳ Ｐ明朝"/>
        <family val="1"/>
      </rPr>
      <t>DNC321PK</t>
    </r>
  </si>
  <si>
    <t>ニチコン_V2H</t>
    <phoneticPr fontId="2"/>
  </si>
  <si>
    <t>VOX-10-T3-G</t>
  </si>
  <si>
    <t>本田技研工業</t>
  </si>
  <si>
    <t>EBHJ</t>
  </si>
  <si>
    <t>平河ヒューテック_普通</t>
    <phoneticPr fontId="2"/>
  </si>
  <si>
    <r>
      <rPr>
        <sz val="8.5"/>
        <rFont val="ＭＳ Ｐ明朝"/>
        <family val="1"/>
      </rPr>
      <t>DNM321PS</t>
    </r>
  </si>
  <si>
    <t>パナソニック_V2H</t>
    <phoneticPr fontId="2"/>
  </si>
  <si>
    <t>VOX-10-T3-G-T</t>
  </si>
  <si>
    <t>三菱自動車工業</t>
  </si>
  <si>
    <t>MZ604775</t>
  </si>
  <si>
    <t>プラゴ_普通</t>
    <phoneticPr fontId="2"/>
  </si>
  <si>
    <r>
      <rPr>
        <sz val="8.5"/>
        <rFont val="ＭＳ Ｐ明朝"/>
        <family val="1"/>
      </rPr>
      <t>DNH323</t>
    </r>
  </si>
  <si>
    <t>オムロンソーシアルソリューションズ_V2H</t>
    <phoneticPr fontId="2"/>
  </si>
  <si>
    <t>椿本チエイン</t>
  </si>
  <si>
    <t>TPS10-A</t>
  </si>
  <si>
    <t>Zerova_普通</t>
    <phoneticPr fontId="2"/>
  </si>
  <si>
    <r>
      <rPr>
        <sz val="8.5"/>
        <rFont val="ＭＳ Ｐ明朝"/>
        <family val="1"/>
      </rPr>
      <t>DNHA3311</t>
    </r>
  </si>
  <si>
    <t>長州産業_V2H</t>
    <phoneticPr fontId="2"/>
  </si>
  <si>
    <t>TPS10-A-H01</t>
  </si>
  <si>
    <t>デルタ電子_普通</t>
    <phoneticPr fontId="2"/>
  </si>
  <si>
    <r>
      <rPr>
        <sz val="8.5"/>
        <rFont val="ＭＳ Ｐ明朝"/>
        <family val="1"/>
      </rPr>
      <t>DNHA3611</t>
    </r>
  </si>
  <si>
    <t>ダイヤゼブラ電機_V2H</t>
    <phoneticPr fontId="2"/>
  </si>
  <si>
    <t>TPS10-A-N01</t>
  </si>
  <si>
    <t>モリテックスチール_普通</t>
    <phoneticPr fontId="2"/>
  </si>
  <si>
    <r>
      <rPr>
        <sz val="8.5"/>
        <rFont val="ＭＳ Ｐ明朝"/>
        <family val="1"/>
      </rPr>
      <t>DNHA3612</t>
    </r>
  </si>
  <si>
    <t>TPS20-A</t>
  </si>
  <si>
    <t>ジゴワッツ_普通</t>
    <phoneticPr fontId="2"/>
  </si>
  <si>
    <r>
      <rPr>
        <sz val="8.5"/>
        <rFont val="ＭＳ Ｐ明朝"/>
        <family val="1"/>
      </rPr>
      <t>DNHA3613</t>
    </r>
  </si>
  <si>
    <t>TPS20-A-H01</t>
  </si>
  <si>
    <t>河村電器産業_普通</t>
    <phoneticPr fontId="2"/>
  </si>
  <si>
    <r>
      <rPr>
        <sz val="8.5"/>
        <rFont val="ＭＳ Ｐ明朝"/>
        <family val="1"/>
      </rPr>
      <t>充電用コンセント</t>
    </r>
  </si>
  <si>
    <r>
      <rPr>
        <sz val="8.5"/>
        <rFont val="ＭＳ Ｐ明朝"/>
        <family val="1"/>
      </rPr>
      <t>WK4322S</t>
    </r>
  </si>
  <si>
    <t>TPS20-A-N01</t>
  </si>
  <si>
    <t>ダックビル_普通</t>
    <phoneticPr fontId="2"/>
  </si>
  <si>
    <r>
      <rPr>
        <sz val="8.5"/>
        <rFont val="ＭＳ Ｐ明朝"/>
        <family val="1"/>
      </rPr>
      <t>WK4322Q</t>
    </r>
  </si>
  <si>
    <t>デンソー</t>
  </si>
  <si>
    <t>DNEVC-D6075</t>
  </si>
  <si>
    <r>
      <rPr>
        <sz val="8.5"/>
        <rFont val="ＭＳ Ｐ明朝"/>
        <family val="1"/>
      </rPr>
      <t>WK4322W</t>
    </r>
  </si>
  <si>
    <t>東光高岳</t>
  </si>
  <si>
    <t>CFD1-B-V2H1</t>
  </si>
  <si>
    <r>
      <rPr>
        <sz val="8.5"/>
        <rFont val="ＭＳ Ｐ明朝"/>
        <family val="1"/>
      </rPr>
      <t>WK4322B</t>
    </r>
  </si>
  <si>
    <t>ESS-V1</t>
  </si>
  <si>
    <r>
      <rPr>
        <sz val="8.5"/>
        <rFont val="ＭＳ Ｐ明朝"/>
        <family val="1"/>
      </rPr>
      <t>WK4422S</t>
    </r>
  </si>
  <si>
    <t>ESS-V1S</t>
  </si>
  <si>
    <r>
      <rPr>
        <sz val="8.5"/>
        <rFont val="ＭＳ Ｐ明朝"/>
        <family val="1"/>
      </rPr>
      <t>WK4422Q</t>
    </r>
  </si>
  <si>
    <t>ES-T3V1</t>
  </si>
  <si>
    <r>
      <rPr>
        <sz val="8.5"/>
        <rFont val="ＭＳ Ｐ明朝"/>
        <family val="1"/>
      </rPr>
      <t>WK4422W</t>
    </r>
  </si>
  <si>
    <t>ES-T3VS</t>
  </si>
  <si>
    <r>
      <rPr>
        <sz val="8.5"/>
        <rFont val="ＭＳ Ｐ明朝"/>
        <family val="1"/>
      </rPr>
      <t>WK4422B</t>
    </r>
  </si>
  <si>
    <t>ES-T3P1</t>
  </si>
  <si>
    <r>
      <rPr>
        <sz val="8.5"/>
        <rFont val="ＭＳ Ｐ明朝"/>
        <family val="1"/>
      </rPr>
      <t>WK3911K</t>
    </r>
  </si>
  <si>
    <t>ES-T3PS</t>
  </si>
  <si>
    <r>
      <rPr>
        <sz val="8.5"/>
        <rFont val="ＭＳ Ｐ明朝"/>
        <family val="1"/>
      </rPr>
      <t>WK39115K</t>
    </r>
  </si>
  <si>
    <t>ES-T3PL1</t>
  </si>
  <si>
    <r>
      <rPr>
        <sz val="8.5"/>
        <rFont val="ＭＳ Ｐ明朝"/>
        <family val="1"/>
      </rPr>
      <t>DNM2010</t>
    </r>
  </si>
  <si>
    <t>ES-T3PLS</t>
  </si>
  <si>
    <r>
      <rPr>
        <sz val="8.5"/>
        <rFont val="ＭＳ Ｐ明朝"/>
        <family val="1"/>
      </rPr>
      <t>DNE201K</t>
    </r>
  </si>
  <si>
    <t>VCG-666CN7</t>
  </si>
  <si>
    <r>
      <rPr>
        <sz val="8.5"/>
        <rFont val="ＭＳ Ｐ明朝"/>
        <family val="1"/>
      </rPr>
      <t xml:space="preserve">充電用
</t>
    </r>
    <r>
      <rPr>
        <sz val="8.5"/>
        <rFont val="ＭＳ Ｐ明朝"/>
        <family val="1"/>
      </rPr>
      <t>コンセントスタンド</t>
    </r>
  </si>
  <si>
    <r>
      <rPr>
        <sz val="8.5"/>
        <rFont val="ＭＳ Ｐ明朝"/>
        <family val="1"/>
      </rPr>
      <t>DNM021S</t>
    </r>
  </si>
  <si>
    <t>VCG-663CN3</t>
  </si>
  <si>
    <r>
      <rPr>
        <sz val="8.5"/>
        <rFont val="ＭＳ Ｐ明朝"/>
        <family val="1"/>
      </rPr>
      <t>DNM021Q</t>
    </r>
  </si>
  <si>
    <t>VCG-663CN7</t>
  </si>
  <si>
    <r>
      <rPr>
        <sz val="8.5"/>
        <rFont val="ＭＳ Ｐ明朝"/>
        <family val="1"/>
      </rPr>
      <t>DNM021B</t>
    </r>
  </si>
  <si>
    <t>VCG-666CN7K-1WH30</t>
  </si>
  <si>
    <r>
      <rPr>
        <sz val="8.5"/>
        <rFont val="ＭＳ Ｐ明朝"/>
        <family val="1"/>
      </rPr>
      <t>DNE001K</t>
    </r>
  </si>
  <si>
    <t>VCG-666CN7K-1WH50</t>
  </si>
  <si>
    <r>
      <rPr>
        <sz val="8.5"/>
        <rFont val="ＭＳ Ｐ明朝"/>
        <family val="1"/>
      </rPr>
      <t>BPE021</t>
    </r>
  </si>
  <si>
    <t>VCG-666CN7K-1LH30</t>
  </si>
  <si>
    <r>
      <rPr>
        <sz val="8.5"/>
        <rFont val="ＭＳ Ｐ明朝"/>
        <family val="1"/>
      </rPr>
      <t>BPE221</t>
    </r>
  </si>
  <si>
    <t>VCG-666CN7K-1LH50</t>
  </si>
  <si>
    <r>
      <rPr>
        <sz val="8.5"/>
        <rFont val="ＭＳ Ｐ明朝"/>
        <family val="1"/>
      </rPr>
      <t>BPE021E</t>
    </r>
  </si>
  <si>
    <t>VCD-660CN7</t>
  </si>
  <si>
    <r>
      <rPr>
        <sz val="8.5"/>
        <rFont val="ＭＳ Ｐ明朝"/>
        <family val="1"/>
      </rPr>
      <t>BPE021T</t>
    </r>
  </si>
  <si>
    <t>パナソニック</t>
  </si>
  <si>
    <t>LJV1671B</t>
  </si>
  <si>
    <r>
      <rPr>
        <sz val="8.5"/>
        <rFont val="ＭＳ Ｐ明朝"/>
        <family val="1"/>
      </rPr>
      <t>BPE021C</t>
    </r>
  </si>
  <si>
    <t>LJV1671B050</t>
  </si>
  <si>
    <r>
      <rPr>
        <sz val="8.5"/>
        <rFont val="ＭＳ Ｐ明朝"/>
        <family val="1"/>
      </rPr>
      <t>BPE021H</t>
    </r>
  </si>
  <si>
    <r>
      <rPr>
        <sz val="11"/>
        <rFont val="ＭＳ Ｐ明朝"/>
        <family val="1"/>
        <charset val="128"/>
      </rPr>
      <t>オムロン
ソーシアルソリューションズ</t>
    </r>
  </si>
  <si>
    <t>KPEP-A-SET-AC</t>
  </si>
  <si>
    <r>
      <rPr>
        <sz val="8.5"/>
        <rFont val="ＭＳ Ｐ明朝"/>
        <family val="1"/>
      </rPr>
      <t>BPE021ET</t>
    </r>
  </si>
  <si>
    <t>KPEP-A-SET-AC-EF</t>
  </si>
  <si>
    <r>
      <rPr>
        <sz val="8.5"/>
        <rFont val="ＭＳ Ｐ明朝"/>
        <family val="1"/>
      </rPr>
      <t>BPE021EC</t>
    </r>
  </si>
  <si>
    <t>KPEP-A-SET-AC-S</t>
  </si>
  <si>
    <r>
      <rPr>
        <sz val="8.5"/>
        <rFont val="ＭＳ Ｐ明朝"/>
        <family val="1"/>
      </rPr>
      <t>BPE021EH</t>
    </r>
  </si>
  <si>
    <t>KPEP-A-SET-AC-EF-S</t>
  </si>
  <si>
    <r>
      <rPr>
        <sz val="8.5"/>
        <rFont val="ＭＳ Ｐ明朝"/>
        <family val="1"/>
      </rPr>
      <t>BPE021TC</t>
    </r>
  </si>
  <si>
    <t>長州産業</t>
  </si>
  <si>
    <t>CV-M01A</t>
  </si>
  <si>
    <r>
      <rPr>
        <sz val="8.5"/>
        <rFont val="ＭＳ Ｐ明朝"/>
        <family val="1"/>
      </rPr>
      <t>BPE021TH</t>
    </r>
  </si>
  <si>
    <t>CV-M01A-EF</t>
  </si>
  <si>
    <r>
      <rPr>
        <sz val="8.5"/>
        <rFont val="ＭＳ Ｐ明朝"/>
        <family val="1"/>
      </rPr>
      <t>BPE021CH</t>
    </r>
  </si>
  <si>
    <t>CV-MS01A</t>
  </si>
  <si>
    <r>
      <rPr>
        <sz val="8.5"/>
        <rFont val="ＭＳ Ｐ明朝"/>
        <family val="1"/>
      </rPr>
      <t>BPE021ETC</t>
    </r>
  </si>
  <si>
    <t>CV-MS01A-EF</t>
  </si>
  <si>
    <r>
      <rPr>
        <sz val="8.5"/>
        <rFont val="ＭＳ Ｐ明朝"/>
        <family val="1"/>
      </rPr>
      <t>BPE021ETH</t>
    </r>
  </si>
  <si>
    <t>VCP601</t>
  </si>
  <si>
    <r>
      <rPr>
        <sz val="8.5"/>
        <rFont val="ＭＳ Ｐ明朝"/>
        <family val="1"/>
      </rPr>
      <t>BPE021ECH</t>
    </r>
  </si>
  <si>
    <t>ダイヤゼブラ電機</t>
  </si>
  <si>
    <t>EOJ-D60EV</t>
  </si>
  <si>
    <r>
      <rPr>
        <sz val="8.5"/>
        <rFont val="ＭＳ Ｐ明朝"/>
        <family val="1"/>
      </rPr>
      <t>BPE021TCH</t>
    </r>
  </si>
  <si>
    <r>
      <rPr>
        <sz val="8.5"/>
        <rFont val="ＭＳ Ｐ明朝"/>
        <family val="1"/>
      </rPr>
      <t>BPE021ETCH</t>
    </r>
  </si>
  <si>
    <r>
      <rPr>
        <sz val="8.5"/>
        <rFont val="ＭＳ Ｐ明朝"/>
        <family val="1"/>
      </rPr>
      <t>BPE221E</t>
    </r>
  </si>
  <si>
    <r>
      <rPr>
        <sz val="8.5"/>
        <rFont val="ＭＳ Ｐ明朝"/>
        <family val="1"/>
      </rPr>
      <t>BPE221T</t>
    </r>
  </si>
  <si>
    <r>
      <rPr>
        <sz val="8.5"/>
        <rFont val="ＭＳ Ｐ明朝"/>
        <family val="1"/>
      </rPr>
      <t>BPE221C</t>
    </r>
  </si>
  <si>
    <r>
      <rPr>
        <sz val="8.5"/>
        <rFont val="ＭＳ Ｐ明朝"/>
        <family val="1"/>
      </rPr>
      <t>BPE221H</t>
    </r>
  </si>
  <si>
    <r>
      <rPr>
        <sz val="8.5"/>
        <rFont val="ＭＳ Ｐ明朝"/>
        <family val="1"/>
      </rPr>
      <t>BPE221ET</t>
    </r>
  </si>
  <si>
    <r>
      <rPr>
        <sz val="8.5"/>
        <rFont val="ＭＳ Ｐ明朝"/>
        <family val="1"/>
      </rPr>
      <t>BPE221EC</t>
    </r>
  </si>
  <si>
    <r>
      <rPr>
        <sz val="8.5"/>
        <rFont val="ＭＳ Ｐ明朝"/>
        <family val="1"/>
      </rPr>
      <t>BPE221EH</t>
    </r>
  </si>
  <si>
    <r>
      <rPr>
        <sz val="8.5"/>
        <rFont val="ＭＳ Ｐ明朝"/>
        <family val="1"/>
      </rPr>
      <t>BPE221TC</t>
    </r>
  </si>
  <si>
    <r>
      <rPr>
        <sz val="8.5"/>
        <rFont val="ＭＳ Ｐ明朝"/>
        <family val="1"/>
      </rPr>
      <t>BPE221TH</t>
    </r>
  </si>
  <si>
    <r>
      <rPr>
        <sz val="8.5"/>
        <rFont val="ＭＳ Ｐ明朝"/>
        <family val="1"/>
      </rPr>
      <t>BPE221CH</t>
    </r>
  </si>
  <si>
    <r>
      <rPr>
        <sz val="8.5"/>
        <rFont val="ＭＳ Ｐ明朝"/>
        <family val="1"/>
      </rPr>
      <t>BPE221ETC</t>
    </r>
  </si>
  <si>
    <r>
      <rPr>
        <sz val="8.5"/>
        <rFont val="ＭＳ Ｐ明朝"/>
        <family val="1"/>
      </rPr>
      <t>BPE221ETH</t>
    </r>
  </si>
  <si>
    <r>
      <rPr>
        <sz val="8.5"/>
        <rFont val="ＭＳ Ｐ明朝"/>
        <family val="1"/>
      </rPr>
      <t>BPE221ECH</t>
    </r>
  </si>
  <si>
    <r>
      <rPr>
        <sz val="8.5"/>
        <rFont val="ＭＳ Ｐ明朝"/>
        <family val="1"/>
      </rPr>
      <t>BPE221TCH</t>
    </r>
  </si>
  <si>
    <r>
      <rPr>
        <sz val="8.5"/>
        <rFont val="ＭＳ Ｐ明朝"/>
        <family val="1"/>
      </rPr>
      <t>BPE221ETCH</t>
    </r>
  </si>
  <si>
    <r>
      <rPr>
        <sz val="8.5"/>
        <rFont val="ＭＳ Ｐ明朝"/>
        <family val="1"/>
      </rPr>
      <t>クリエイト・プロ</t>
    </r>
  </si>
  <si>
    <r>
      <rPr>
        <sz val="8.5"/>
        <rFont val="ＭＳ Ｐ明朝"/>
        <family val="1"/>
      </rPr>
      <t>W90998-0610</t>
    </r>
  </si>
  <si>
    <r>
      <rPr>
        <sz val="8"/>
        <rFont val="ＭＳ Ｐ明朝"/>
        <family val="1"/>
      </rPr>
      <t>充電用コンセントスタンド</t>
    </r>
  </si>
  <si>
    <r>
      <rPr>
        <sz val="8.5"/>
        <rFont val="ＭＳ Ｐ明朝"/>
        <family val="1"/>
      </rPr>
      <t>W90211-0250</t>
    </r>
  </si>
  <si>
    <r>
      <rPr>
        <sz val="8.5"/>
        <rFont val="ＭＳ Ｐ明朝"/>
        <family val="1"/>
      </rPr>
      <t>フルタイムシステム</t>
    </r>
  </si>
  <si>
    <r>
      <rPr>
        <sz val="8.5"/>
        <rFont val="ＭＳ Ｐ明朝"/>
        <family val="1"/>
      </rPr>
      <t>FTS-320CH-PAA</t>
    </r>
  </si>
  <si>
    <r>
      <rPr>
        <sz val="8.5"/>
        <rFont val="ＭＳ Ｐ明朝"/>
        <family val="1"/>
      </rPr>
      <t>FTS-320CH-PAB</t>
    </r>
  </si>
  <si>
    <r>
      <rPr>
        <sz val="8.5"/>
        <rFont val="ＭＳ Ｐ明朝"/>
        <family val="1"/>
      </rPr>
      <t>FTS-320CH-PAC</t>
    </r>
  </si>
  <si>
    <r>
      <rPr>
        <sz val="8.5"/>
        <rFont val="ＭＳ Ｐ明朝"/>
        <family val="1"/>
      </rPr>
      <t>FTS-320CH-PAD</t>
    </r>
  </si>
  <si>
    <r>
      <rPr>
        <sz val="8.5"/>
        <rFont val="ＭＳ Ｐ明朝"/>
        <family val="1"/>
      </rPr>
      <t>内外電機</t>
    </r>
  </si>
  <si>
    <r>
      <rPr>
        <sz val="8.5"/>
        <rFont val="ＭＳ Ｐ明朝"/>
        <family val="1"/>
      </rPr>
      <t>EV-C1-200SW</t>
    </r>
  </si>
  <si>
    <r>
      <rPr>
        <sz val="8.5"/>
        <rFont val="ＭＳ Ｐ明朝"/>
        <family val="1"/>
      </rPr>
      <t>EV-C1-200SD</t>
    </r>
  </si>
  <si>
    <r>
      <rPr>
        <sz val="8.5"/>
        <rFont val="ＭＳ Ｐ明朝"/>
        <family val="1"/>
      </rPr>
      <t>日東工業</t>
    </r>
  </si>
  <si>
    <r>
      <rPr>
        <sz val="8.5"/>
        <rFont val="ＭＳ Ｐ明朝"/>
        <family val="1"/>
      </rPr>
      <t>EVPT-2G60J-W-L5</t>
    </r>
  </si>
  <si>
    <r>
      <rPr>
        <sz val="8.5"/>
        <rFont val="ＭＳ Ｐ明朝"/>
        <family val="1"/>
      </rPr>
      <t>EVPT-2G60J-W-L7</t>
    </r>
  </si>
  <si>
    <r>
      <rPr>
        <sz val="8.5"/>
        <rFont val="ＭＳ Ｐ明朝"/>
        <family val="1"/>
      </rPr>
      <t>EVPT-2G60J-W-L10</t>
    </r>
  </si>
  <si>
    <r>
      <rPr>
        <sz val="8.5"/>
        <rFont val="ＭＳ Ｐ明朝"/>
        <family val="1"/>
      </rPr>
      <t>EVPT-2G60J-W-L5-SVC</t>
    </r>
  </si>
  <si>
    <r>
      <rPr>
        <sz val="8.5"/>
        <rFont val="ＭＳ Ｐ明朝"/>
        <family val="1"/>
      </rPr>
      <t>EVPT-2G60J-W-L7-SVC</t>
    </r>
  </si>
  <si>
    <r>
      <rPr>
        <sz val="8.5"/>
        <rFont val="ＭＳ Ｐ明朝"/>
        <family val="1"/>
      </rPr>
      <t>EVPT-2G60J-W-L10-SVC</t>
    </r>
  </si>
  <si>
    <r>
      <rPr>
        <sz val="8.5"/>
        <rFont val="ＭＳ Ｐ明朝"/>
        <family val="1"/>
      </rPr>
      <t>EVP-2G60J-W-L5</t>
    </r>
  </si>
  <si>
    <r>
      <rPr>
        <sz val="8.5"/>
        <rFont val="ＭＳ Ｐ明朝"/>
        <family val="1"/>
      </rPr>
      <t>EVP-2G60J-W-L7</t>
    </r>
  </si>
  <si>
    <r>
      <rPr>
        <sz val="8.5"/>
        <rFont val="ＭＳ Ｐ明朝"/>
        <family val="1"/>
      </rPr>
      <t>EVP-2G60J-W-L10</t>
    </r>
  </si>
  <si>
    <r>
      <rPr>
        <sz val="8.5"/>
        <rFont val="ＭＳ Ｐ明朝"/>
        <family val="1"/>
      </rPr>
      <t>EVPT-2G60J-F-L5</t>
    </r>
  </si>
  <si>
    <r>
      <rPr>
        <sz val="8.5"/>
        <rFont val="ＭＳ Ｐ明朝"/>
        <family val="1"/>
      </rPr>
      <t>EVPT-2G60J-F-L7</t>
    </r>
  </si>
  <si>
    <r>
      <rPr>
        <sz val="8.5"/>
        <rFont val="ＭＳ Ｐ明朝"/>
        <family val="1"/>
      </rPr>
      <t>EVPT-2G60J-F-L10</t>
    </r>
  </si>
  <si>
    <r>
      <rPr>
        <sz val="8.5"/>
        <rFont val="ＭＳ Ｐ明朝"/>
        <family val="1"/>
      </rPr>
      <t>EVPT-2G60J-F-L5-SVC</t>
    </r>
  </si>
  <si>
    <r>
      <rPr>
        <sz val="8.5"/>
        <rFont val="ＭＳ Ｐ明朝"/>
        <family val="1"/>
      </rPr>
      <t>EVPT-2G60J-F-L7-SVC</t>
    </r>
  </si>
  <si>
    <r>
      <rPr>
        <sz val="8.5"/>
        <rFont val="ＭＳ Ｐ明朝"/>
        <family val="1"/>
      </rPr>
      <t>EVPT-2G60J-F-L10-SVC</t>
    </r>
  </si>
  <si>
    <r>
      <rPr>
        <sz val="8.5"/>
        <rFont val="ＭＳ Ｐ明朝"/>
        <family val="1"/>
      </rPr>
      <t>EVP-2G60J-F-L5</t>
    </r>
  </si>
  <si>
    <r>
      <rPr>
        <sz val="8.5"/>
        <rFont val="ＭＳ Ｐ明朝"/>
        <family val="1"/>
      </rPr>
      <t>EVP-2G60J-F-L7</t>
    </r>
  </si>
  <si>
    <r>
      <rPr>
        <sz val="8.5"/>
        <rFont val="ＭＳ Ｐ明朝"/>
        <family val="1"/>
      </rPr>
      <t>EVP-2G60J-F-L10</t>
    </r>
  </si>
  <si>
    <r>
      <rPr>
        <sz val="8.5"/>
        <rFont val="ＭＳ Ｐ明朝"/>
        <family val="1"/>
      </rPr>
      <t>EVPT-2G32J-W-L7</t>
    </r>
  </si>
  <si>
    <r>
      <rPr>
        <sz val="8.5"/>
        <rFont val="ＭＳ Ｐ明朝"/>
        <family val="1"/>
      </rPr>
      <t>EVPT-2G32J-W-L10</t>
    </r>
  </si>
  <si>
    <r>
      <rPr>
        <sz val="8.5"/>
        <rFont val="ＭＳ Ｐ明朝"/>
        <family val="1"/>
      </rPr>
      <t>EVPT-2G32J-W-L7-SVC</t>
    </r>
  </si>
  <si>
    <r>
      <rPr>
        <sz val="8.5"/>
        <rFont val="ＭＳ Ｐ明朝"/>
        <family val="1"/>
      </rPr>
      <t>EVPT-2G32J-W-L10-SVC</t>
    </r>
  </si>
  <si>
    <r>
      <rPr>
        <sz val="8.5"/>
        <rFont val="ＭＳ Ｐ明朝"/>
        <family val="1"/>
      </rPr>
      <t>EVP-2G32J-W-L7</t>
    </r>
  </si>
  <si>
    <r>
      <rPr>
        <sz val="8.5"/>
        <rFont val="ＭＳ Ｐ明朝"/>
        <family val="1"/>
      </rPr>
      <t>EVP-2G32J-W-L10</t>
    </r>
  </si>
  <si>
    <r>
      <rPr>
        <sz val="8.5"/>
        <rFont val="ＭＳ Ｐ明朝"/>
        <family val="1"/>
      </rPr>
      <t>EVPT-2G32J-F-L7</t>
    </r>
  </si>
  <si>
    <r>
      <rPr>
        <sz val="8.5"/>
        <rFont val="ＭＳ Ｐ明朝"/>
        <family val="1"/>
      </rPr>
      <t>EVPT-2G32J-F-L10</t>
    </r>
  </si>
  <si>
    <r>
      <rPr>
        <sz val="8.5"/>
        <rFont val="ＭＳ Ｐ明朝"/>
        <family val="1"/>
      </rPr>
      <t>EVPT-2G32J-F-L7-SVC</t>
    </r>
  </si>
  <si>
    <r>
      <rPr>
        <sz val="8.5"/>
        <rFont val="ＭＳ Ｐ明朝"/>
        <family val="1"/>
      </rPr>
      <t>EVPT-2G32J-F-L10-SVC</t>
    </r>
  </si>
  <si>
    <r>
      <rPr>
        <sz val="8.5"/>
        <rFont val="ＭＳ Ｐ明朝"/>
        <family val="1"/>
      </rPr>
      <t>EVP-2G32J-F-L7</t>
    </r>
  </si>
  <si>
    <r>
      <rPr>
        <sz val="8.5"/>
        <rFont val="ＭＳ Ｐ明朝"/>
        <family val="1"/>
      </rPr>
      <t>EVP-2G32J-F-L10</t>
    </r>
  </si>
  <si>
    <r>
      <rPr>
        <sz val="8.5"/>
        <rFont val="ＭＳ Ｐ明朝"/>
        <family val="1"/>
      </rPr>
      <t>EVL-N-W2</t>
    </r>
  </si>
  <si>
    <r>
      <rPr>
        <sz val="8.5"/>
        <rFont val="ＭＳ Ｐ明朝"/>
        <family val="1"/>
      </rPr>
      <t>EVL-N-L2</t>
    </r>
  </si>
  <si>
    <r>
      <rPr>
        <sz val="8.5"/>
        <rFont val="ＭＳ Ｐ明朝"/>
        <family val="1"/>
      </rPr>
      <t>EVP-1R2</t>
    </r>
  </si>
  <si>
    <r>
      <rPr>
        <sz val="8.5"/>
        <rFont val="ＭＳ Ｐ明朝"/>
        <family val="1"/>
      </rPr>
      <t>EVP-1RR</t>
    </r>
  </si>
  <si>
    <r>
      <rPr>
        <sz val="8.5"/>
        <rFont val="ＭＳ Ｐ明朝"/>
        <family val="1"/>
      </rPr>
      <t>EVP-1R2-J</t>
    </r>
  </si>
  <si>
    <r>
      <rPr>
        <sz val="8.5"/>
        <rFont val="ＭＳ Ｐ明朝"/>
        <family val="1"/>
      </rPr>
      <t>EVP-1RR-J</t>
    </r>
  </si>
  <si>
    <r>
      <rPr>
        <sz val="8.5"/>
        <rFont val="ＭＳ Ｐ明朝"/>
        <family val="1"/>
      </rPr>
      <t>新電元工業</t>
    </r>
  </si>
  <si>
    <r>
      <rPr>
        <sz val="8.5"/>
        <rFont val="ＭＳ Ｐ明朝"/>
        <family val="1"/>
      </rPr>
      <t>PM-CS04-S-H1</t>
    </r>
  </si>
  <si>
    <r>
      <rPr>
        <sz val="8.5"/>
        <rFont val="ＭＳ Ｐ明朝"/>
        <family val="1"/>
      </rPr>
      <t>PM-CS04-S-H1-CC</t>
    </r>
  </si>
  <si>
    <r>
      <rPr>
        <sz val="8.5"/>
        <rFont val="ＭＳ Ｐ明朝"/>
        <family val="1"/>
      </rPr>
      <t>PM-CS04-U-H1</t>
    </r>
  </si>
  <si>
    <r>
      <rPr>
        <sz val="8.5"/>
        <rFont val="ＭＳ Ｐ明朝"/>
        <family val="1"/>
      </rPr>
      <t>PM-CS04-U-H1-CC</t>
    </r>
  </si>
  <si>
    <r>
      <rPr>
        <sz val="8.5"/>
        <rFont val="ＭＳ Ｐ明朝"/>
        <family val="1"/>
      </rPr>
      <t>PM-CS06-S</t>
    </r>
  </si>
  <si>
    <r>
      <rPr>
        <sz val="8.5"/>
        <rFont val="ＭＳ Ｐ明朝"/>
        <family val="1"/>
      </rPr>
      <t>PM-CS06-S-CC</t>
    </r>
  </si>
  <si>
    <r>
      <rPr>
        <sz val="8.5"/>
        <rFont val="ＭＳ Ｐ明朝"/>
        <family val="1"/>
      </rPr>
      <t>PM-CS06-U</t>
    </r>
  </si>
  <si>
    <r>
      <rPr>
        <sz val="8.5"/>
        <rFont val="ＭＳ Ｐ明朝"/>
        <family val="1"/>
      </rPr>
      <t>PM-CS06-U-CC</t>
    </r>
  </si>
  <si>
    <r>
      <rPr>
        <sz val="8.5"/>
        <rFont val="ＭＳ Ｐ明朝"/>
        <family val="1"/>
      </rPr>
      <t>平河ヒューテック</t>
    </r>
  </si>
  <si>
    <r>
      <rPr>
        <sz val="8.5"/>
        <rFont val="ＭＳ Ｐ明朝"/>
        <family val="1"/>
      </rPr>
      <t>HCCID-K02H</t>
    </r>
  </si>
  <si>
    <r>
      <rPr>
        <sz val="8.5"/>
        <rFont val="ＭＳ Ｐ明朝"/>
        <family val="1"/>
      </rPr>
      <t>HCCID-K01HS</t>
    </r>
  </si>
  <si>
    <r>
      <rPr>
        <sz val="8.5"/>
        <rFont val="ＭＳ Ｐ明朝"/>
        <family val="1"/>
      </rPr>
      <t>HCCID-K01HW</t>
    </r>
  </si>
  <si>
    <r>
      <rPr>
        <sz val="8.5"/>
        <rFont val="ＭＳ Ｐ明朝"/>
        <family val="1"/>
      </rPr>
      <t>プラゴ</t>
    </r>
  </si>
  <si>
    <r>
      <rPr>
        <sz val="8"/>
        <rFont val="ＭＳ Ｐ明朝"/>
        <family val="1"/>
      </rPr>
      <t>普通充電設備</t>
    </r>
  </si>
  <si>
    <r>
      <rPr>
        <sz val="8.5"/>
        <rFont val="ＭＳ Ｐ明朝"/>
        <family val="1"/>
      </rPr>
      <t>MBB-22</t>
    </r>
  </si>
  <si>
    <r>
      <rPr>
        <sz val="8.5"/>
        <rFont val="ＭＳ Ｐ明朝"/>
        <family val="1"/>
      </rPr>
      <t>PB-0001</t>
    </r>
  </si>
  <si>
    <r>
      <rPr>
        <sz val="8.5"/>
        <rFont val="ＭＳ Ｐ明朝"/>
        <family val="1"/>
      </rPr>
      <t>Zerova</t>
    </r>
  </si>
  <si>
    <r>
      <rPr>
        <sz val="8.5"/>
        <rFont val="ＭＳ Ｐ明朝"/>
        <family val="1"/>
      </rPr>
      <t>AWSJ60000101</t>
    </r>
  </si>
  <si>
    <r>
      <rPr>
        <sz val="8.5"/>
        <rFont val="ＭＳ Ｐ明朝"/>
        <family val="1"/>
      </rPr>
      <t>AWSJ600001E1</t>
    </r>
  </si>
  <si>
    <r>
      <rPr>
        <sz val="8.5"/>
        <rFont val="ＭＳ Ｐ明朝"/>
        <family val="1"/>
      </rPr>
      <t>AWSJ600001W1</t>
    </r>
  </si>
  <si>
    <r>
      <rPr>
        <sz val="8.5"/>
        <rFont val="ＭＳ Ｐ明朝"/>
        <family val="1"/>
      </rPr>
      <t>AWSJ600001T1</t>
    </r>
  </si>
  <si>
    <r>
      <rPr>
        <sz val="8.5"/>
        <rFont val="ＭＳ Ｐ明朝"/>
        <family val="1"/>
      </rPr>
      <t>AWSJ60000101S</t>
    </r>
  </si>
  <si>
    <r>
      <rPr>
        <sz val="8.5"/>
        <rFont val="ＭＳ Ｐ明朝"/>
        <family val="1"/>
      </rPr>
      <t>AWSJ600001E1S</t>
    </r>
  </si>
  <si>
    <r>
      <rPr>
        <sz val="8.5"/>
        <rFont val="ＭＳ Ｐ明朝"/>
        <family val="1"/>
      </rPr>
      <t>AWSJ600001W1S</t>
    </r>
  </si>
  <si>
    <r>
      <rPr>
        <sz val="8.5"/>
        <rFont val="ＭＳ Ｐ明朝"/>
        <family val="1"/>
      </rPr>
      <t>AWSJ600001T1S</t>
    </r>
  </si>
  <si>
    <r>
      <rPr>
        <sz val="8.5"/>
        <rFont val="ＭＳ Ｐ明朝"/>
        <family val="1"/>
      </rPr>
      <t>AWSJ60000101SC</t>
    </r>
  </si>
  <si>
    <r>
      <rPr>
        <sz val="8.5"/>
        <rFont val="ＭＳ Ｐ明朝"/>
        <family val="1"/>
      </rPr>
      <t>AWSJ600001E1SC</t>
    </r>
  </si>
  <si>
    <r>
      <rPr>
        <sz val="8.5"/>
        <rFont val="ＭＳ Ｐ明朝"/>
        <family val="1"/>
      </rPr>
      <t>AWSJ600001W1SC</t>
    </r>
  </si>
  <si>
    <r>
      <rPr>
        <sz val="8.5"/>
        <rFont val="ＭＳ Ｐ明朝"/>
        <family val="1"/>
      </rPr>
      <t>AWSJ600001T1SC</t>
    </r>
  </si>
  <si>
    <r>
      <rPr>
        <sz val="8.5"/>
        <rFont val="ＭＳ Ｐ明朝"/>
        <family val="1"/>
      </rPr>
      <t>AWSJ60000101ES</t>
    </r>
  </si>
  <si>
    <r>
      <rPr>
        <sz val="8.5"/>
        <rFont val="ＭＳ Ｐ明朝"/>
        <family val="1"/>
      </rPr>
      <t>AWSJ60000101ESS</t>
    </r>
  </si>
  <si>
    <r>
      <rPr>
        <sz val="8.5"/>
        <rFont val="ＭＳ Ｐ明朝"/>
        <family val="1"/>
      </rPr>
      <t>AWSJ60000101ESN</t>
    </r>
  </si>
  <si>
    <r>
      <rPr>
        <sz val="8.5"/>
        <rFont val="ＭＳ Ｐ明朝"/>
        <family val="1"/>
      </rPr>
      <t>AWSJ60000101ESSN</t>
    </r>
  </si>
  <si>
    <r>
      <rPr>
        <sz val="8.5"/>
        <rFont val="ＭＳ Ｐ明朝"/>
        <family val="1"/>
      </rPr>
      <t>AWSJ600001T1E</t>
    </r>
  </si>
  <si>
    <r>
      <rPr>
        <sz val="8.5"/>
        <rFont val="ＭＳ Ｐ明朝"/>
        <family val="1"/>
      </rPr>
      <t>AWSJ600001T1SE</t>
    </r>
  </si>
  <si>
    <r>
      <rPr>
        <sz val="8.5"/>
        <rFont val="ＭＳ Ｐ明朝"/>
        <family val="1"/>
      </rPr>
      <t>AWSJ600001T1SCE</t>
    </r>
  </si>
  <si>
    <r>
      <rPr>
        <sz val="8.5"/>
        <rFont val="ＭＳ Ｐ明朝"/>
        <family val="1"/>
      </rPr>
      <t>デルタ電子</t>
    </r>
  </si>
  <si>
    <r>
      <rPr>
        <sz val="8.5"/>
        <rFont val="ＭＳ Ｐ明朝"/>
        <family val="1"/>
      </rPr>
      <t>AWJ70215BENJ</t>
    </r>
  </si>
  <si>
    <r>
      <rPr>
        <sz val="8.5"/>
        <rFont val="ＭＳ Ｐ明朝"/>
        <family val="1"/>
      </rPr>
      <t>河村電器産業</t>
    </r>
  </si>
  <si>
    <r>
      <rPr>
        <sz val="8.5"/>
        <rFont val="ＭＳ Ｐ明朝"/>
        <family val="1"/>
      </rPr>
      <t>SECN-AS7-J</t>
    </r>
  </si>
  <si>
    <r>
      <rPr>
        <sz val="8.5"/>
        <rFont val="ＭＳ Ｐ明朝"/>
        <family val="1"/>
      </rPr>
      <t>ECL</t>
    </r>
  </si>
  <si>
    <r>
      <rPr>
        <sz val="8.5"/>
        <rFont val="ＭＳ Ｐ明朝"/>
        <family val="1"/>
      </rPr>
      <t>ECLG</t>
    </r>
  </si>
  <si>
    <r>
      <rPr>
        <sz val="8.5"/>
        <rFont val="ＭＳ Ｐ明朝"/>
        <family val="1"/>
      </rPr>
      <t>ECPW</t>
    </r>
  </si>
  <si>
    <r>
      <rPr>
        <sz val="8.5"/>
        <rFont val="ＭＳ Ｐ明朝"/>
        <family val="1"/>
      </rPr>
      <t>ECPS</t>
    </r>
  </si>
  <si>
    <r>
      <rPr>
        <sz val="8.5"/>
        <rFont val="ＭＳ Ｐ明朝"/>
        <family val="1"/>
      </rPr>
      <t>日本宅配システム</t>
    </r>
  </si>
  <si>
    <r>
      <rPr>
        <sz val="8.5"/>
        <rFont val="ＭＳ Ｐ明朝"/>
        <family val="1"/>
      </rPr>
      <t>ISA-0002</t>
    </r>
  </si>
  <si>
    <r>
      <rPr>
        <sz val="8.5"/>
        <rFont val="ＭＳ Ｐ明朝"/>
        <family val="1"/>
      </rPr>
      <t>日本電気</t>
    </r>
  </si>
  <si>
    <r>
      <rPr>
        <sz val="8.5"/>
        <rFont val="ＭＳ Ｐ明朝"/>
        <family val="1"/>
      </rPr>
      <t>H03EW</t>
    </r>
  </si>
  <si>
    <r>
      <rPr>
        <sz val="8.5"/>
        <rFont val="ＭＳ Ｐ明朝"/>
        <family val="1"/>
      </rPr>
      <t>NW03EW</t>
    </r>
  </si>
  <si>
    <r>
      <rPr>
        <sz val="8.5"/>
        <rFont val="ＭＳ Ｐ明朝"/>
        <family val="1"/>
      </rPr>
      <t>ダックビル</t>
    </r>
  </si>
  <si>
    <r>
      <rPr>
        <sz val="8.5"/>
        <rFont val="ＭＳ Ｐ明朝"/>
        <family val="1"/>
      </rPr>
      <t>DB-FlatEV-S-03-055</t>
    </r>
  </si>
  <si>
    <r>
      <rPr>
        <sz val="8.5"/>
        <rFont val="ＭＳ Ｐ明朝"/>
        <family val="1"/>
      </rPr>
      <t>DB-FlatEV-S-03-080</t>
    </r>
  </si>
  <si>
    <t>補助金交付申請額×充電機器(台数)</t>
    <rPh sb="14" eb="16">
      <t>ダイスウ</t>
    </rPh>
    <phoneticPr fontId="2"/>
  </si>
  <si>
    <t>型式別補助上限額</t>
    <rPh sb="0" eb="5">
      <t>カタシキベツホジョ</t>
    </rPh>
    <rPh sb="5" eb="8">
      <t>ジョウゲンガク</t>
    </rPh>
    <phoneticPr fontId="2"/>
  </si>
  <si>
    <t xml:space="preserve"> 補助金交付申請額・充電設備( 総計)</t>
    <rPh sb="16" eb="18">
      <t>ソウケイ</t>
    </rPh>
    <phoneticPr fontId="2"/>
  </si>
  <si>
    <t>日本宅配システム_普通</t>
    <phoneticPr fontId="2"/>
  </si>
  <si>
    <t>日本電気_普通</t>
    <phoneticPr fontId="2"/>
  </si>
  <si>
    <t>１.運輸、運送、倉庫　　２.鉄道、道路関連　　３.航空、宇宙関連
４.製造　　・商社、卸し、流通　　５.飲食、小売り、コンビニ　　６.服飾
７.建設、住宅、土木関連、　　８.農林、水産　　９.医療、福祉関連
１０.官公庁、地方公共団体、大学、研究機関
１１.電気、通信、情報、ＩＴ関連
１２.レンタル　１３.ビル、ホテル、旅館、レジャー施設、各種サービス</t>
    <rPh sb="72" eb="74">
      <t>ケンセツ</t>
    </rPh>
    <rPh sb="75" eb="77">
      <t>ジュウタク</t>
    </rPh>
    <rPh sb="78" eb="82">
      <t>ドボクカンレン</t>
    </rPh>
    <rPh sb="87" eb="89">
      <t>ノウリン</t>
    </rPh>
    <rPh sb="90" eb="92">
      <t>スイサン</t>
    </rPh>
    <rPh sb="96" eb="98">
      <t>イリョウ</t>
    </rPh>
    <rPh sb="99" eb="103">
      <t>フクシカンレン</t>
    </rPh>
    <rPh sb="107" eb="110">
      <t>カンコウチョウ</t>
    </rPh>
    <rPh sb="111" eb="117">
      <t>チホウコウキョウダンタイ</t>
    </rPh>
    <rPh sb="118" eb="120">
      <t>ダイガク</t>
    </rPh>
    <rPh sb="121" eb="125">
      <t>ケンキュウキカン</t>
    </rPh>
    <rPh sb="129" eb="131">
      <t>デンキ</t>
    </rPh>
    <rPh sb="132" eb="134">
      <t>ツウシン</t>
    </rPh>
    <rPh sb="135" eb="137">
      <t>ジョウホウ</t>
    </rPh>
    <rPh sb="140" eb="142">
      <t>カンレン</t>
    </rPh>
    <rPh sb="161" eb="163">
      <t>リョカン</t>
    </rPh>
    <rPh sb="168" eb="170">
      <t>シセツ</t>
    </rPh>
    <rPh sb="171" eb="173">
      <t>カクシュ</t>
    </rPh>
    <phoneticPr fontId="2"/>
  </si>
  <si>
    <t>注２　本書式で記載に誤記入等が有った場合は、様式第１の捨印にて修正する</t>
    <rPh sb="0" eb="1">
      <t>チュウ</t>
    </rPh>
    <rPh sb="3" eb="6">
      <t>ホンショシキ</t>
    </rPh>
    <rPh sb="7" eb="9">
      <t>キサイ</t>
    </rPh>
    <rPh sb="10" eb="13">
      <t>ゴキニュウ</t>
    </rPh>
    <rPh sb="13" eb="14">
      <t>ナド</t>
    </rPh>
    <rPh sb="15" eb="16">
      <t>ア</t>
    </rPh>
    <rPh sb="18" eb="20">
      <t>バアイ</t>
    </rPh>
    <rPh sb="22" eb="24">
      <t>ヨウシキ</t>
    </rPh>
    <rPh sb="24" eb="25">
      <t>ダイ</t>
    </rPh>
    <rPh sb="27" eb="29">
      <t>ステイン</t>
    </rPh>
    <rPh sb="31" eb="33">
      <t>シュウセイ</t>
    </rPh>
    <phoneticPr fontId="2"/>
  </si>
  <si>
    <t>ｋW</t>
  </si>
  <si>
    <r>
      <t xml:space="preserve"> メーカー名</t>
    </r>
    <r>
      <rPr>
        <vertAlign val="superscript"/>
        <sz val="11"/>
        <color theme="1"/>
        <rFont val="ＭＳ Ｐ明朝"/>
        <family val="1"/>
        <charset val="128"/>
      </rPr>
      <t>注１</t>
    </r>
    <r>
      <rPr>
        <sz val="11"/>
        <color theme="1"/>
        <rFont val="ＭＳ Ｐ明朝"/>
        <family val="1"/>
        <charset val="128"/>
      </rPr>
      <t>：</t>
    </r>
    <rPh sb="5" eb="6">
      <t>メイ</t>
    </rPh>
    <rPh sb="6" eb="7">
      <t>チュウ</t>
    </rPh>
    <phoneticPr fontId="2"/>
  </si>
  <si>
    <r>
      <t xml:space="preserve"> 型　　　式</t>
    </r>
    <r>
      <rPr>
        <vertAlign val="superscript"/>
        <sz val="11"/>
        <color theme="1"/>
        <rFont val="ＭＳ Ｐ明朝"/>
        <family val="1"/>
        <charset val="128"/>
      </rPr>
      <t>注１</t>
    </r>
    <r>
      <rPr>
        <sz val="11"/>
        <color theme="1"/>
        <rFont val="ＭＳ Ｐ明朝"/>
        <family val="1"/>
        <charset val="128"/>
      </rPr>
      <t>：</t>
    </r>
    <rPh sb="1" eb="2">
      <t>カタ</t>
    </rPh>
    <rPh sb="5" eb="6">
      <t>シキ</t>
    </rPh>
    <rPh sb="6" eb="7">
      <t>チュウ</t>
    </rPh>
    <phoneticPr fontId="2"/>
  </si>
  <si>
    <r>
      <t xml:space="preserve"> 製造番号</t>
    </r>
    <r>
      <rPr>
        <vertAlign val="superscript"/>
        <sz val="11"/>
        <color theme="1"/>
        <rFont val="ＭＳ Ｐ明朝"/>
        <family val="1"/>
        <charset val="128"/>
      </rPr>
      <t>注１</t>
    </r>
    <r>
      <rPr>
        <sz val="11"/>
        <color theme="1"/>
        <rFont val="ＭＳ Ｐ明朝"/>
        <family val="1"/>
        <charset val="128"/>
      </rPr>
      <t>：</t>
    </r>
    <rPh sb="1" eb="5">
      <t>セイゾウバンゴウ</t>
    </rPh>
    <rPh sb="5" eb="6">
      <t>チュウ</t>
    </rPh>
    <phoneticPr fontId="2"/>
  </si>
  <si>
    <r>
      <t xml:space="preserve"> 出力電力</t>
    </r>
    <r>
      <rPr>
        <vertAlign val="superscript"/>
        <sz val="11"/>
        <color theme="1"/>
        <rFont val="ＭＳ Ｐ明朝"/>
        <family val="1"/>
        <charset val="128"/>
      </rPr>
      <t>注１</t>
    </r>
    <r>
      <rPr>
        <sz val="11"/>
        <color theme="1"/>
        <rFont val="ＭＳ Ｐ明朝"/>
        <family val="1"/>
        <charset val="128"/>
      </rPr>
      <t>：</t>
    </r>
    <rPh sb="1" eb="5">
      <t>シュツリョクデンリョク</t>
    </rPh>
    <rPh sb="5" eb="6">
      <t>チュウ</t>
    </rPh>
    <phoneticPr fontId="2"/>
  </si>
  <si>
    <t xml:space="preserve"> 台数：</t>
    <rPh sb="1" eb="3">
      <t>ダイスウ</t>
    </rPh>
    <phoneticPr fontId="2"/>
  </si>
  <si>
    <t>令和</t>
    <rPh sb="0" eb="2">
      <t>レイワ</t>
    </rPh>
    <phoneticPr fontId="2"/>
  </si>
  <si>
    <t>年</t>
    <phoneticPr fontId="2"/>
  </si>
  <si>
    <t>月</t>
    <phoneticPr fontId="2"/>
  </si>
  <si>
    <t>日</t>
    <rPh sb="0" eb="1">
      <t>ニチ</t>
    </rPh>
    <phoneticPr fontId="2"/>
  </si>
  <si>
    <t>　　　　　　　　　　</t>
    <phoneticPr fontId="2"/>
  </si>
  <si>
    <t>が代表申請者として実施する令和５年度補正予算脱炭素成長型経済構造移行推進</t>
    <phoneticPr fontId="2"/>
  </si>
  <si>
    <r>
      <t>本Excelデータシートの必要項目を記入すると、</t>
    </r>
    <r>
      <rPr>
        <b/>
        <sz val="11"/>
        <color rgb="FFFF0000"/>
        <rFont val="游ゴシック"/>
        <family val="3"/>
        <charset val="128"/>
        <scheme val="minor"/>
      </rPr>
      <t>様式第１の２(第５条関係)</t>
    </r>
    <r>
      <rPr>
        <sz val="11"/>
        <color theme="1"/>
        <rFont val="游ゴシック"/>
        <family val="2"/>
        <charset val="128"/>
        <scheme val="minor"/>
      </rPr>
      <t>・</t>
    </r>
    <r>
      <rPr>
        <b/>
        <sz val="11"/>
        <color rgb="FF0070C0"/>
        <rFont val="游ゴシック"/>
        <family val="3"/>
        <charset val="128"/>
        <scheme val="minor"/>
      </rPr>
      <t>様式第１(その７の１)</t>
    </r>
    <r>
      <rPr>
        <b/>
        <sz val="11"/>
        <rFont val="游ゴシック"/>
        <family val="3"/>
        <charset val="128"/>
        <scheme val="minor"/>
      </rPr>
      <t>・</t>
    </r>
    <r>
      <rPr>
        <b/>
        <sz val="11"/>
        <color rgb="FF00B050"/>
        <rFont val="游ゴシック"/>
        <family val="3"/>
        <charset val="128"/>
        <scheme val="minor"/>
      </rPr>
      <t>様式第１(その７の２)</t>
    </r>
    <r>
      <rPr>
        <sz val="11"/>
        <color theme="1"/>
        <rFont val="游ゴシック"/>
        <family val="2"/>
        <charset val="128"/>
        <scheme val="minor"/>
      </rPr>
      <t>・</t>
    </r>
    <r>
      <rPr>
        <b/>
        <sz val="11"/>
        <color rgb="FFFFC000"/>
        <rFont val="游ゴシック"/>
        <family val="3"/>
        <charset val="128"/>
        <scheme val="minor"/>
      </rPr>
      <t>様式第１(その８)</t>
    </r>
    <r>
      <rPr>
        <sz val="11"/>
        <color theme="1"/>
        <rFont val="游ゴシック"/>
        <family val="2"/>
        <charset val="128"/>
        <scheme val="minor"/>
      </rPr>
      <t>・</t>
    </r>
    <r>
      <rPr>
        <b/>
        <sz val="11"/>
        <color rgb="FF7030A0"/>
        <rFont val="游ゴシック"/>
        <family val="3"/>
        <charset val="128"/>
        <scheme val="minor"/>
      </rPr>
      <t>様式第１(その９)</t>
    </r>
    <r>
      <rPr>
        <b/>
        <vertAlign val="superscript"/>
        <sz val="11"/>
        <color rgb="FF7030A0"/>
        <rFont val="游ゴシック"/>
        <family val="3"/>
        <charset val="128"/>
        <scheme val="minor"/>
      </rPr>
      <t>※</t>
    </r>
    <r>
      <rPr>
        <b/>
        <sz val="11"/>
        <rFont val="游ゴシック"/>
        <family val="3"/>
        <charset val="128"/>
        <scheme val="minor"/>
      </rPr>
      <t>・</t>
    </r>
    <r>
      <rPr>
        <b/>
        <sz val="11"/>
        <color rgb="FF002060"/>
        <rFont val="游ゴシック"/>
        <family val="3"/>
        <charset val="128"/>
        <scheme val="minor"/>
      </rPr>
      <t>別添</t>
    </r>
    <r>
      <rPr>
        <sz val="11"/>
        <color theme="1"/>
        <rFont val="游ゴシック"/>
        <family val="2"/>
        <charset val="128"/>
        <scheme val="minor"/>
      </rPr>
      <t>が自動作成されます。</t>
    </r>
    <r>
      <rPr>
        <b/>
        <u/>
        <sz val="11"/>
        <color theme="1"/>
        <rFont val="游ゴシック"/>
        <family val="3"/>
        <charset val="128"/>
        <scheme val="minor"/>
      </rPr>
      <t>※様式第１（その９）はCO2排出量が20万t以上の事業者のみ提出</t>
    </r>
    <rPh sb="72" eb="75">
      <t>ヨウシキダイ</t>
    </rPh>
    <rPh sb="96" eb="99">
      <t>ヨウシキダイ</t>
    </rPh>
    <rPh sb="109" eb="112">
      <t>ハイシュツリョウ</t>
    </rPh>
    <rPh sb="115" eb="116">
      <t>マン</t>
    </rPh>
    <rPh sb="117" eb="119">
      <t>イジョウ</t>
    </rPh>
    <rPh sb="120" eb="123">
      <t>ジギョウシャ</t>
    </rPh>
    <rPh sb="125" eb="127">
      <t>テイシュツ</t>
    </rPh>
    <phoneticPr fontId="2"/>
  </si>
  <si>
    <t>メーカー名</t>
  </si>
  <si>
    <t>区分</t>
  </si>
  <si>
    <t>型式</t>
  </si>
  <si>
    <t>出力</t>
  </si>
  <si>
    <t>種別</t>
  </si>
  <si>
    <r>
      <rPr>
        <sz val="8.5"/>
        <color rgb="FFFF0000"/>
        <rFont val="ＭＳ Ｐ明朝"/>
        <family val="1"/>
      </rPr>
      <t>ジゴワッツ</t>
    </r>
  </si>
  <si>
    <r>
      <rPr>
        <sz val="8.5"/>
        <color rgb="FFFF0000"/>
        <rFont val="ＭＳ Ｐ明朝"/>
        <family val="1"/>
      </rPr>
      <t>普通充電設備</t>
    </r>
  </si>
  <si>
    <t>JW-EVSE-3KI-055</t>
    <phoneticPr fontId="2"/>
  </si>
  <si>
    <t>JW-EVSE-3KI-080</t>
    <phoneticPr fontId="2"/>
  </si>
  <si>
    <t>JW-EVSE-6KI-055</t>
    <phoneticPr fontId="2"/>
  </si>
  <si>
    <t>JW-EVSE-6KI-080</t>
    <phoneticPr fontId="2"/>
  </si>
  <si>
    <r>
      <rPr>
        <sz val="8.5"/>
        <color rgb="FFFF0000"/>
        <rFont val="ＭＳ Ｐ明朝"/>
        <family val="1"/>
      </rPr>
      <t>モリテックスチール</t>
    </r>
  </si>
  <si>
    <t>MEVS-05-5</t>
  </si>
  <si>
    <t>MEVS-05-10</t>
  </si>
  <si>
    <t>MEVS-06-7</t>
  </si>
  <si>
    <t>MEVS-100-5</t>
    <phoneticPr fontId="2"/>
  </si>
  <si>
    <t>MEVS-100-10</t>
    <phoneticPr fontId="2"/>
  </si>
  <si>
    <t>MEVS-100-15</t>
    <phoneticPr fontId="2"/>
  </si>
  <si>
    <r>
      <rPr>
        <sz val="8.5"/>
        <rFont val="ＭＳ Ｐ明朝"/>
        <family val="1"/>
      </rPr>
      <t>SECN-AS7</t>
    </r>
  </si>
  <si>
    <r>
      <t>＜トラック+充電器申請専用＞</t>
    </r>
    <r>
      <rPr>
        <b/>
        <sz val="18"/>
        <rFont val="游ゴシック"/>
        <family val="3"/>
        <charset val="128"/>
        <scheme val="minor"/>
      </rPr>
      <t>交付申請時用Excelデータシート</t>
    </r>
    <rPh sb="6" eb="9">
      <t>ジュウデンキ</t>
    </rPh>
    <rPh sb="9" eb="11">
      <t>シンセイ</t>
    </rPh>
    <rPh sb="11" eb="13">
      <t>センヨウ</t>
    </rPh>
    <rPh sb="14" eb="19">
      <t>コウフシンセイジ</t>
    </rPh>
    <rPh sb="19" eb="20">
      <t>ヨウ</t>
    </rPh>
    <phoneticPr fontId="2"/>
  </si>
  <si>
    <t>(5)-2 補助金所要額（補助金交付申請額）
(3)-2 と(4)-2と上限額 を比較して少ない方の額（算出された額に１，０００円未満の端数が生じた場合には、これを切り捨てるも
のとする）</t>
    <phoneticPr fontId="2"/>
  </si>
  <si>
    <t>(5)-1 補助金所要額（補助金交付申請額）
(3)-1 と(4)-1と上限額 を比較して少ない方の額（算出された額に １，０００円未満の端数が生じた場合には、これを切り捨てるも
のとする。）</t>
    <phoneticPr fontId="2"/>
  </si>
  <si>
    <t>る法律(昭和３０年法律第１７９号)、補助金等に係る予算の執行の適正化に関する法律施行令(昭和３０</t>
    <rPh sb="1" eb="3">
      <t>ホウリツ</t>
    </rPh>
    <rPh sb="4" eb="6">
      <t>ショウワ</t>
    </rPh>
    <rPh sb="8" eb="9">
      <t>ネン</t>
    </rPh>
    <rPh sb="9" eb="11">
      <t>ホウリツ</t>
    </rPh>
    <rPh sb="11" eb="12">
      <t>ダイ</t>
    </rPh>
    <rPh sb="15" eb="16">
      <t>ゴウ</t>
    </rPh>
    <rPh sb="18" eb="21">
      <t>ホジョキン</t>
    </rPh>
    <rPh sb="21" eb="22">
      <t>ナド</t>
    </rPh>
    <rPh sb="23" eb="24">
      <t>カカワ</t>
    </rPh>
    <rPh sb="25" eb="27">
      <t>ヨサン</t>
    </rPh>
    <rPh sb="28" eb="30">
      <t>シッコウ</t>
    </rPh>
    <rPh sb="31" eb="34">
      <t>テキセイカ</t>
    </rPh>
    <rPh sb="35" eb="36">
      <t>カン</t>
    </rPh>
    <rPh sb="38" eb="40">
      <t>ホウリツ</t>
    </rPh>
    <rPh sb="40" eb="43">
      <t>セコウレイ</t>
    </rPh>
    <rPh sb="44" eb="46">
      <t>ショウワ</t>
    </rPh>
    <phoneticPr fontId="2"/>
  </si>
  <si>
    <t>様式第１（その７の２）</t>
    <phoneticPr fontId="2"/>
  </si>
  <si>
    <t>商用車の電動化促進事業（トラック）実施計画書（充電設備）　（型式ごとに提出）</t>
    <phoneticPr fontId="2"/>
  </si>
  <si>
    <r>
      <t xml:space="preserve"> 認証登録</t>
    </r>
    <r>
      <rPr>
        <vertAlign val="superscript"/>
        <sz val="11"/>
        <color theme="1"/>
        <rFont val="ＭＳ Ｐ明朝"/>
        <family val="1"/>
        <charset val="128"/>
      </rPr>
      <t>注２</t>
    </r>
    <r>
      <rPr>
        <sz val="11"/>
        <color theme="1"/>
        <rFont val="ＭＳ Ｐ明朝"/>
        <family val="1"/>
        <charset val="128"/>
      </rPr>
      <t>：</t>
    </r>
    <rPh sb="1" eb="5">
      <t>ニンショウトウロク</t>
    </rPh>
    <rPh sb="5" eb="6">
      <t>チュウ</t>
    </rPh>
    <phoneticPr fontId="2"/>
  </si>
  <si>
    <t xml:space="preserve"> 高圧受電設備・設置工事費の出力：</t>
    <rPh sb="1" eb="3">
      <t>コウアツ</t>
    </rPh>
    <rPh sb="3" eb="5">
      <t>ジュデン</t>
    </rPh>
    <rPh sb="5" eb="7">
      <t>セツビ</t>
    </rPh>
    <rPh sb="8" eb="13">
      <t>セッチコウジヒ</t>
    </rPh>
    <rPh sb="14" eb="16">
      <t>シュツリョク</t>
    </rPh>
    <phoneticPr fontId="2"/>
  </si>
  <si>
    <t>　(1)高圧受電設備：高圧受電設備総出力：</t>
    <phoneticPr fontId="2"/>
  </si>
  <si>
    <r>
      <t>ｋW</t>
    </r>
    <r>
      <rPr>
        <vertAlign val="superscript"/>
        <sz val="11"/>
        <color theme="1"/>
        <rFont val="ＭＳ Ｐ明朝"/>
        <family val="1"/>
        <charset val="128"/>
      </rPr>
      <t>注３</t>
    </r>
    <rPh sb="2" eb="3">
      <t>チュウ</t>
    </rPh>
    <phoneticPr fontId="2"/>
  </si>
  <si>
    <t>　(2)2030年度の導入計画を想定の場合：高圧受電設備接続計画総出力：</t>
    <rPh sb="8" eb="10">
      <t>ネンド</t>
    </rPh>
    <rPh sb="11" eb="13">
      <t>ドウニュウ</t>
    </rPh>
    <rPh sb="13" eb="15">
      <t>ケイカク</t>
    </rPh>
    <rPh sb="16" eb="18">
      <t>ソウテイ</t>
    </rPh>
    <rPh sb="19" eb="21">
      <t>バアイ</t>
    </rPh>
    <rPh sb="22" eb="24">
      <t>コウアツ</t>
    </rPh>
    <rPh sb="24" eb="26">
      <t>ジュデン</t>
    </rPh>
    <rPh sb="26" eb="28">
      <t>セツビ</t>
    </rPh>
    <rPh sb="28" eb="30">
      <t>セツゾク</t>
    </rPh>
    <rPh sb="30" eb="32">
      <t>ケイカク</t>
    </rPh>
    <rPh sb="32" eb="35">
      <t>ソウシュツリョク</t>
    </rPh>
    <phoneticPr fontId="2"/>
  </si>
  <si>
    <r>
      <t>(１)-１　補助対象経費(充電機器・１台)</t>
    </r>
    <r>
      <rPr>
        <vertAlign val="superscript"/>
        <sz val="11"/>
        <color theme="1"/>
        <rFont val="ＭＳ Ｐ明朝"/>
        <family val="1"/>
        <charset val="128"/>
      </rPr>
      <t>注４</t>
    </r>
    <rPh sb="6" eb="12">
      <t>ホジョタイショウケイヒ</t>
    </rPh>
    <rPh sb="13" eb="17">
      <t>ジュウデンキキ</t>
    </rPh>
    <rPh sb="19" eb="20">
      <t>ダイ</t>
    </rPh>
    <rPh sb="21" eb="22">
      <t>チュウ</t>
    </rPh>
    <phoneticPr fontId="2"/>
  </si>
  <si>
    <r>
      <t>(4)-1 基準額</t>
    </r>
    <r>
      <rPr>
        <vertAlign val="superscript"/>
        <sz val="11"/>
        <color theme="1"/>
        <rFont val="ＭＳ Ｐ明朝"/>
        <family val="1"/>
        <charset val="128"/>
      </rPr>
      <t>注５</t>
    </r>
    <phoneticPr fontId="2"/>
  </si>
  <si>
    <r>
      <t>(1)-2 補助対象経費（工事費・全体）</t>
    </r>
    <r>
      <rPr>
        <vertAlign val="superscript"/>
        <sz val="11"/>
        <color theme="1"/>
        <rFont val="ＭＳ Ｐ明朝"/>
        <family val="1"/>
        <charset val="128"/>
      </rPr>
      <t>注４</t>
    </r>
    <phoneticPr fontId="2"/>
  </si>
  <si>
    <t>注２ 該当する認証登録機関に○を付す</t>
    <phoneticPr fontId="2"/>
  </si>
  <si>
    <t>注３ 高圧充電設備・工事費については、機構が別に定める補助率、補助限度額以内とする</t>
    <phoneticPr fontId="2"/>
  </si>
  <si>
    <t>注４ 補助対象経費に係る消費税のうち、仕入控除を行う場合における仕入控除の対象となる消費税相当分については、補助対象としない</t>
    <phoneticPr fontId="2"/>
  </si>
  <si>
    <t>注６ 型式ごとに本様式（様式第１（その７の２））を複数枚記載して添付する</t>
    <phoneticPr fontId="2"/>
  </si>
  <si>
    <r>
      <t>(4)-2 基準額</t>
    </r>
    <r>
      <rPr>
        <vertAlign val="superscript"/>
        <sz val="11"/>
        <color theme="1"/>
        <rFont val="ＭＳ Ｐ明朝"/>
        <family val="1"/>
        <charset val="128"/>
      </rPr>
      <t>注５</t>
    </r>
    <phoneticPr fontId="2"/>
  </si>
  <si>
    <t>貸渡し先代表者役職</t>
    <rPh sb="0" eb="2">
      <t>カシワタ</t>
    </rPh>
    <rPh sb="3" eb="4">
      <t>サキ</t>
    </rPh>
    <rPh sb="4" eb="7">
      <t>ダイヒョウシャ</t>
    </rPh>
    <rPh sb="7" eb="9">
      <t>ヤクショク</t>
    </rPh>
    <phoneticPr fontId="2"/>
  </si>
  <si>
    <t>貸渡し先代表者氏名</t>
    <rPh sb="0" eb="2">
      <t>カシワタ</t>
    </rPh>
    <rPh sb="3" eb="4">
      <t>サキ</t>
    </rPh>
    <rPh sb="4" eb="7">
      <t>ダイヒョウシャ</t>
    </rPh>
    <rPh sb="7" eb="9">
      <t>シメイ</t>
    </rPh>
    <phoneticPr fontId="2"/>
  </si>
  <si>
    <t>ホンダ</t>
    <phoneticPr fontId="2"/>
  </si>
  <si>
    <t>ニッサン</t>
    <phoneticPr fontId="2"/>
  </si>
  <si>
    <t>フォトンor不明</t>
    <phoneticPr fontId="2"/>
  </si>
  <si>
    <t>N-VAN e:G</t>
    <phoneticPr fontId="2"/>
  </si>
  <si>
    <t>クリッパーEV2シーター</t>
    <phoneticPr fontId="2"/>
  </si>
  <si>
    <t>ZM6</t>
    <phoneticPr fontId="2"/>
  </si>
  <si>
    <t>N-VAN e:L2</t>
    <phoneticPr fontId="2"/>
  </si>
  <si>
    <t>クリッパーEV4シーター</t>
    <phoneticPr fontId="2"/>
  </si>
  <si>
    <t>N-VAN e:L4</t>
    <phoneticPr fontId="2"/>
  </si>
  <si>
    <t>TVC-700</t>
    <phoneticPr fontId="2"/>
  </si>
  <si>
    <t>N-VAN e:FUN</t>
    <phoneticPr fontId="2"/>
  </si>
  <si>
    <t>23MYeKクロス EV（Gビジネスパッケージグレード）</t>
    <phoneticPr fontId="2"/>
  </si>
  <si>
    <t>23MYeKクロス EV（Gグレード）</t>
    <phoneticPr fontId="2"/>
  </si>
  <si>
    <t>23MYeKクロス EV（Pグレード）</t>
    <phoneticPr fontId="2"/>
  </si>
  <si>
    <t>25MYeKクロス EV（Gビジネスパッケージグレード）</t>
    <phoneticPr fontId="2"/>
  </si>
  <si>
    <t>25MYeKクロス EV（Gグレード）</t>
    <phoneticPr fontId="2"/>
  </si>
  <si>
    <t>25MYeKクロス EV（Pグレード）</t>
    <phoneticPr fontId="2"/>
  </si>
  <si>
    <t>U69VHLDDI</t>
    <phoneticPr fontId="2"/>
  </si>
  <si>
    <t>U69VHLDDH</t>
    <phoneticPr fontId="2"/>
  </si>
  <si>
    <t>JJ3AGDY</t>
    <phoneticPr fontId="2"/>
  </si>
  <si>
    <t>JJ3AGEY</t>
    <phoneticPr fontId="2"/>
  </si>
  <si>
    <t>JJ3AGFY</t>
    <phoneticPr fontId="2"/>
  </si>
  <si>
    <t>JJ3AGGY</t>
    <phoneticPr fontId="2"/>
  </si>
  <si>
    <t>U79VHLDDG</t>
    <phoneticPr fontId="2"/>
  </si>
  <si>
    <t>U79VHLDDF</t>
    <phoneticPr fontId="2"/>
  </si>
  <si>
    <t>B5AWLDCB</t>
    <phoneticPr fontId="2"/>
  </si>
  <si>
    <t>B5AWLDEB</t>
    <phoneticPr fontId="2"/>
  </si>
  <si>
    <t>★型式（右側）</t>
    <rPh sb="1" eb="3">
      <t>カタシキ</t>
    </rPh>
    <rPh sb="4" eb="6">
      <t>ミギガワ</t>
    </rPh>
    <phoneticPr fontId="2"/>
  </si>
  <si>
    <t>ZAA</t>
    <phoneticPr fontId="2"/>
  </si>
  <si>
    <t>★型式(左側)</t>
    <rPh sb="1" eb="3">
      <t>カタシキ</t>
    </rPh>
    <rPh sb="4" eb="6">
      <t>ヒダリガワ</t>
    </rPh>
    <phoneticPr fontId="2"/>
  </si>
  <si>
    <t>注５ 交付規程別表第１　３．基準額により算定した額とする。高圧受電設備については台数を乗じず、１工事あたりの上限額を記載する</t>
    <rPh sb="3" eb="5">
      <t>コウフ</t>
    </rPh>
    <rPh sb="5" eb="7">
      <t>キテイ</t>
    </rPh>
    <rPh sb="7" eb="9">
      <t>ベッピョウ</t>
    </rPh>
    <rPh sb="9" eb="10">
      <t>ダイ</t>
    </rPh>
    <rPh sb="14" eb="16">
      <t>キジュン</t>
    </rPh>
    <rPh sb="16" eb="17">
      <t>ガク</t>
    </rPh>
    <rPh sb="20" eb="22">
      <t>サンテイ</t>
    </rPh>
    <rPh sb="24" eb="25">
      <t>ガク</t>
    </rPh>
    <phoneticPr fontId="2"/>
  </si>
  <si>
    <t>eAUMARK</t>
    <phoneticPr fontId="2"/>
  </si>
  <si>
    <t>U79VHLDDI</t>
    <phoneticPr fontId="2"/>
  </si>
  <si>
    <t>U79VHLDDH</t>
    <phoneticPr fontId="2"/>
  </si>
  <si>
    <t>eAUMARK</t>
    <phoneticPr fontId="2"/>
  </si>
  <si>
    <t>日産サクラSグレード</t>
    <rPh sb="0" eb="2">
      <t>ニッサン</t>
    </rPh>
    <phoneticPr fontId="2"/>
  </si>
  <si>
    <t>日産サクラXグレード</t>
    <rPh sb="0" eb="2">
      <t>ニッサン</t>
    </rPh>
    <phoneticPr fontId="2"/>
  </si>
  <si>
    <t>日産サクラ90周年記念車</t>
    <rPh sb="0" eb="2">
      <t>ニッサン</t>
    </rPh>
    <rPh sb="7" eb="9">
      <t>シュウネン</t>
    </rPh>
    <rPh sb="9" eb="12">
      <t>キネンシャ</t>
    </rPh>
    <phoneticPr fontId="2"/>
  </si>
  <si>
    <t>日産サクラGグレード</t>
    <rPh sb="0" eb="2">
      <t>ニッサン</t>
    </rPh>
    <phoneticPr fontId="2"/>
  </si>
  <si>
    <t>B6AW</t>
    <phoneticPr fontId="2"/>
  </si>
  <si>
    <r>
      <rPr>
        <sz val="8"/>
        <rFont val="ＭＳ Ｐ明朝"/>
        <family val="1"/>
      </rPr>
      <t>JFEテクノス</t>
    </r>
  </si>
  <si>
    <t>JFEテクノス</t>
    <phoneticPr fontId="2"/>
  </si>
  <si>
    <r>
      <rPr>
        <sz val="8"/>
        <rFont val="ＭＳ Ｐ明朝"/>
        <family val="1"/>
      </rPr>
      <t>90kW以上</t>
    </r>
  </si>
  <si>
    <r>
      <rPr>
        <sz val="8"/>
        <rFont val="ＭＳ Ｐ明朝"/>
        <family val="1"/>
      </rPr>
      <t>SuperRAPIDAS-SR</t>
    </r>
  </si>
  <si>
    <r>
      <rPr>
        <sz val="8"/>
        <rFont val="ＭＳ Ｐ明朝"/>
        <family val="1"/>
      </rPr>
      <t>ニチコン</t>
    </r>
  </si>
  <si>
    <r>
      <rPr>
        <sz val="8"/>
        <rFont val="ＭＳ Ｐ明朝"/>
        <family val="1"/>
      </rPr>
      <t>SuperRAPIDAS-SR-AE</t>
    </r>
  </si>
  <si>
    <r>
      <rPr>
        <sz val="8"/>
        <rFont val="ＭＳ Ｐ明朝"/>
        <family val="1"/>
      </rPr>
      <t>ハセテック</t>
    </r>
  </si>
  <si>
    <r>
      <rPr>
        <sz val="8"/>
        <rFont val="ＭＳ Ｐ明朝"/>
        <family val="1"/>
      </rPr>
      <t>SuperRAPIDAS-SR-AJ</t>
    </r>
  </si>
  <si>
    <r>
      <rPr>
        <sz val="8"/>
        <rFont val="ＭＳ Ｐ明朝"/>
        <family val="1"/>
      </rPr>
      <t>東光高岳</t>
    </r>
  </si>
  <si>
    <r>
      <rPr>
        <sz val="8"/>
        <rFont val="ＭＳ Ｐ明朝"/>
        <family val="1"/>
      </rPr>
      <t>SuperRAPIDAS-SR-AU</t>
    </r>
  </si>
  <si>
    <r>
      <rPr>
        <sz val="8"/>
        <rFont val="ＭＳ Ｐ明朝"/>
        <family val="1"/>
      </rPr>
      <t>九電テクノシステムズ</t>
    </r>
  </si>
  <si>
    <r>
      <rPr>
        <sz val="8"/>
        <rFont val="ＭＳ Ｐ明朝"/>
        <family val="1"/>
      </rPr>
      <t>SuperRAPIDAS-SR-AP</t>
    </r>
  </si>
  <si>
    <r>
      <rPr>
        <sz val="8"/>
        <rFont val="ＭＳ Ｐ明朝"/>
        <family val="1"/>
      </rPr>
      <t>ダイヘン</t>
    </r>
  </si>
  <si>
    <r>
      <rPr>
        <sz val="8"/>
        <rFont val="ＭＳ Ｐ明朝"/>
        <family val="1"/>
      </rPr>
      <t>SuperRAPIDAS-SR-AE-EM</t>
    </r>
  </si>
  <si>
    <t>丸紅</t>
    <phoneticPr fontId="2"/>
  </si>
  <si>
    <r>
      <rPr>
        <sz val="8"/>
        <rFont val="ＭＳ Ｐ明朝"/>
        <family val="1"/>
      </rPr>
      <t>SuperRAPIDAS-SR-AJ-EM</t>
    </r>
  </si>
  <si>
    <r>
      <rPr>
        <sz val="8"/>
        <rFont val="ＭＳ Ｐ明朝"/>
        <family val="1"/>
      </rPr>
      <t>キューヘン</t>
    </r>
  </si>
  <si>
    <r>
      <rPr>
        <sz val="8"/>
        <rFont val="ＭＳ Ｐ明朝"/>
        <family val="1"/>
      </rPr>
      <t>SuperRAPIDAS-SR-AU-EM</t>
    </r>
  </si>
  <si>
    <r>
      <rPr>
        <sz val="8"/>
        <rFont val="ＭＳ Ｐ明朝"/>
        <family val="1"/>
      </rPr>
      <t>シンフォニアテクノロジー</t>
    </r>
  </si>
  <si>
    <r>
      <rPr>
        <sz val="8"/>
        <rFont val="ＭＳ Ｐ明朝"/>
        <family val="1"/>
      </rPr>
      <t>SuperRAPIDAS-SR-AP-EM</t>
    </r>
  </si>
  <si>
    <r>
      <rPr>
        <sz val="8"/>
        <rFont val="ＭＳ Ｐ明朝"/>
        <family val="1"/>
      </rPr>
      <t>新電元工業</t>
    </r>
  </si>
  <si>
    <r>
      <rPr>
        <sz val="8"/>
        <rFont val="ＭＳ Ｐ明朝"/>
        <family val="1"/>
      </rPr>
      <t>50kW以上90kW未満</t>
    </r>
  </si>
  <si>
    <r>
      <rPr>
        <sz val="8"/>
        <rFont val="ＭＳ Ｐ明朝"/>
        <family val="1"/>
      </rPr>
      <t>RAPIDAS-EX55</t>
    </r>
  </si>
  <si>
    <r>
      <rPr>
        <sz val="8"/>
        <rFont val="ＭＳ Ｐ明朝"/>
        <family val="1"/>
      </rPr>
      <t>ABB</t>
    </r>
  </si>
  <si>
    <r>
      <rPr>
        <sz val="8"/>
        <rFont val="ＭＳ Ｐ明朝"/>
        <family val="1"/>
      </rPr>
      <t>RAPIDAS-EX55-AE</t>
    </r>
  </si>
  <si>
    <r>
      <rPr>
        <sz val="8"/>
        <rFont val="ＭＳ Ｐ明朝"/>
        <family val="1"/>
      </rPr>
      <t>デルタ電子</t>
    </r>
  </si>
  <si>
    <r>
      <rPr>
        <sz val="8"/>
        <rFont val="ＭＳ Ｐ明朝"/>
        <family val="1"/>
      </rPr>
      <t>RAPIDAS-EX55-AU</t>
    </r>
  </si>
  <si>
    <r>
      <rPr>
        <sz val="8"/>
        <rFont val="ＭＳ Ｐ明朝"/>
        <family val="1"/>
      </rPr>
      <t>Zerova</t>
    </r>
  </si>
  <si>
    <r>
      <rPr>
        <sz val="8"/>
        <rFont val="ＭＳ Ｐ明朝"/>
        <family val="1"/>
      </rPr>
      <t>RAPIDAS-EX55-AP</t>
    </r>
  </si>
  <si>
    <r>
      <rPr>
        <sz val="8"/>
        <rFont val="ＭＳ Ｐ明朝"/>
        <family val="1"/>
      </rPr>
      <t>テンフィールズファクトリー</t>
    </r>
  </si>
  <si>
    <r>
      <rPr>
        <sz val="8"/>
        <rFont val="ＭＳ Ｐ明朝"/>
        <family val="1"/>
      </rPr>
      <t>RAPIDAS-X</t>
    </r>
  </si>
  <si>
    <r>
      <rPr>
        <sz val="8"/>
        <rFont val="ＭＳ Ｐ明朝"/>
        <family val="1"/>
      </rPr>
      <t>デンゲン</t>
    </r>
  </si>
  <si>
    <r>
      <rPr>
        <sz val="8"/>
        <rFont val="ＭＳ Ｐ明朝"/>
        <family val="1"/>
      </rPr>
      <t>RAPIDAS-X-AE</t>
    </r>
  </si>
  <si>
    <r>
      <rPr>
        <sz val="8"/>
        <rFont val="ＭＳ Ｐ明朝"/>
        <family val="1"/>
      </rPr>
      <t>日立製作所</t>
    </r>
  </si>
  <si>
    <r>
      <rPr>
        <sz val="8"/>
        <rFont val="ＭＳ Ｐ明朝"/>
        <family val="1"/>
      </rPr>
      <t>RAPIDAS-X-AJ</t>
    </r>
  </si>
  <si>
    <t>三井物産プラントシステム</t>
    <phoneticPr fontId="2"/>
  </si>
  <si>
    <r>
      <rPr>
        <sz val="8"/>
        <rFont val="ＭＳ Ｐ明朝"/>
        <family val="1"/>
      </rPr>
      <t>RAPIDAS-X-AU</t>
    </r>
  </si>
  <si>
    <r>
      <rPr>
        <sz val="8"/>
        <rFont val="ＭＳ Ｐ明朝"/>
        <family val="1"/>
      </rPr>
      <t>アサヒ衛陶</t>
    </r>
  </si>
  <si>
    <r>
      <rPr>
        <sz val="8"/>
        <rFont val="ＭＳ Ｐ明朝"/>
        <family val="1"/>
      </rPr>
      <t>RAPIDAS-X-AP</t>
    </r>
  </si>
  <si>
    <r>
      <rPr>
        <sz val="8"/>
        <rFont val="ＭＳ Ｐ明朝"/>
        <family val="1"/>
      </rPr>
      <t>パワーエックス</t>
    </r>
  </si>
  <si>
    <r>
      <rPr>
        <sz val="8"/>
        <rFont val="ＭＳ Ｐ明朝"/>
        <family val="1"/>
      </rPr>
      <t>RAPIDAS-X2</t>
    </r>
  </si>
  <si>
    <r>
      <rPr>
        <sz val="8"/>
        <rFont val="ＭＳ Ｐ明朝"/>
        <family val="1"/>
      </rPr>
      <t>エンザミンパワー</t>
    </r>
  </si>
  <si>
    <r>
      <rPr>
        <sz val="8"/>
        <rFont val="ＭＳ Ｐ明朝"/>
        <family val="1"/>
      </rPr>
      <t>RAPIDAS-X2-AE</t>
    </r>
  </si>
  <si>
    <t>EVモーターズ・ジャパン</t>
    <phoneticPr fontId="2"/>
  </si>
  <si>
    <r>
      <rPr>
        <sz val="8"/>
        <rFont val="ＭＳ Ｐ明朝"/>
        <family val="1"/>
      </rPr>
      <t>RAPIDAS-X2-AP</t>
    </r>
  </si>
  <si>
    <r>
      <rPr>
        <sz val="8"/>
        <rFont val="ＭＳ Ｐ明朝"/>
        <family val="1"/>
      </rPr>
      <t>RAPIDAS-X2-AU</t>
    </r>
  </si>
  <si>
    <r>
      <rPr>
        <sz val="8"/>
        <rFont val="ＭＳ Ｐ明朝"/>
        <family val="1"/>
      </rPr>
      <t>NQM-UCY04E</t>
    </r>
  </si>
  <si>
    <r>
      <rPr>
        <sz val="8"/>
        <rFont val="ＭＳ Ｐ明朝"/>
        <family val="1"/>
      </rPr>
      <t>NQM-UCY04P</t>
    </r>
  </si>
  <si>
    <r>
      <rPr>
        <sz val="8"/>
        <rFont val="ＭＳ Ｐ明朝"/>
        <family val="1"/>
      </rPr>
      <t>NQD-UCX04P</t>
    </r>
  </si>
  <si>
    <r>
      <rPr>
        <sz val="8"/>
        <rFont val="ＭＳ Ｐ明朝"/>
        <family val="1"/>
      </rPr>
      <t>NQD-UCX04P-H</t>
    </r>
  </si>
  <si>
    <r>
      <rPr>
        <sz val="8"/>
        <rFont val="ＭＳ Ｐ明朝"/>
        <family val="1"/>
      </rPr>
      <t>NQC-TC504A</t>
    </r>
  </si>
  <si>
    <r>
      <rPr>
        <sz val="8"/>
        <rFont val="ＭＳ Ｐ明朝"/>
        <family val="1"/>
      </rPr>
      <t>NQC-TC504A-H</t>
    </r>
  </si>
  <si>
    <r>
      <rPr>
        <sz val="8"/>
        <rFont val="ＭＳ Ｐ明朝"/>
        <family val="1"/>
      </rPr>
      <t>NQC-TC504P</t>
    </r>
  </si>
  <si>
    <r>
      <rPr>
        <sz val="8"/>
        <rFont val="ＭＳ Ｐ明朝"/>
        <family val="1"/>
      </rPr>
      <t>NQC-TC504P-H</t>
    </r>
  </si>
  <si>
    <r>
      <rPr>
        <sz val="8"/>
        <rFont val="ＭＳ Ｐ明朝"/>
        <family val="1"/>
      </rPr>
      <t>NQC-TC5030</t>
    </r>
  </si>
  <si>
    <r>
      <rPr>
        <sz val="8"/>
        <rFont val="ＭＳ Ｐ明朝"/>
        <family val="1"/>
      </rPr>
      <t>NQC-TC5030-C</t>
    </r>
  </si>
  <si>
    <r>
      <rPr>
        <sz val="8"/>
        <rFont val="ＭＳ Ｐ明朝"/>
        <family val="1"/>
      </rPr>
      <t>NQC-TC503E</t>
    </r>
  </si>
  <si>
    <r>
      <rPr>
        <sz val="8"/>
        <rFont val="ＭＳ Ｐ明朝"/>
        <family val="1"/>
      </rPr>
      <t>NQC-TC503E-C</t>
    </r>
  </si>
  <si>
    <r>
      <rPr>
        <sz val="8"/>
        <rFont val="ＭＳ Ｐ明朝"/>
        <family val="1"/>
      </rPr>
      <t>NQC-TC503N</t>
    </r>
  </si>
  <si>
    <r>
      <rPr>
        <sz val="8"/>
        <rFont val="ＭＳ Ｐ明朝"/>
        <family val="1"/>
      </rPr>
      <t>NQC-TC503U</t>
    </r>
  </si>
  <si>
    <r>
      <rPr>
        <sz val="8"/>
        <rFont val="ＭＳ Ｐ明朝"/>
        <family val="1"/>
      </rPr>
      <t>NQC-TC503U-C</t>
    </r>
  </si>
  <si>
    <r>
      <rPr>
        <sz val="8"/>
        <rFont val="ＭＳ Ｐ明朝"/>
        <family val="1"/>
      </rPr>
      <t>10kW以上50kW未満</t>
    </r>
  </si>
  <si>
    <r>
      <rPr>
        <sz val="8"/>
        <rFont val="ＭＳ Ｐ明朝"/>
        <family val="1"/>
      </rPr>
      <t>NQC-TC3530</t>
    </r>
  </si>
  <si>
    <r>
      <rPr>
        <sz val="8"/>
        <rFont val="ＭＳ Ｐ明朝"/>
        <family val="1"/>
      </rPr>
      <t>NQC-TC3530-C</t>
    </r>
  </si>
  <si>
    <r>
      <rPr>
        <sz val="8"/>
        <rFont val="ＭＳ Ｐ明朝"/>
        <family val="1"/>
      </rPr>
      <t>NQC-TC353E</t>
    </r>
  </si>
  <si>
    <r>
      <rPr>
        <sz val="8"/>
        <rFont val="ＭＳ Ｐ明朝"/>
        <family val="1"/>
      </rPr>
      <t>NQC-TC353E-C</t>
    </r>
  </si>
  <si>
    <r>
      <rPr>
        <sz val="8"/>
        <rFont val="ＭＳ Ｐ明朝"/>
        <family val="1"/>
      </rPr>
      <t>NQC-TC353U</t>
    </r>
  </si>
  <si>
    <r>
      <rPr>
        <sz val="8"/>
        <rFont val="ＭＳ Ｐ明朝"/>
        <family val="1"/>
      </rPr>
      <t>NQC-TC353U-C</t>
    </r>
  </si>
  <si>
    <r>
      <rPr>
        <sz val="8"/>
        <rFont val="ＭＳ Ｐ明朝"/>
        <family val="1"/>
      </rPr>
      <t>NQC-SC2530</t>
    </r>
  </si>
  <si>
    <r>
      <rPr>
        <sz val="8"/>
        <rFont val="ＭＳ Ｐ明朝"/>
        <family val="1"/>
      </rPr>
      <t>NQC-SC2530-C</t>
    </r>
  </si>
  <si>
    <r>
      <rPr>
        <sz val="8"/>
        <rFont val="ＭＳ Ｐ明朝"/>
        <family val="1"/>
      </rPr>
      <t>NQC-SC253E</t>
    </r>
  </si>
  <si>
    <r>
      <rPr>
        <sz val="8"/>
        <rFont val="ＭＳ Ｐ明朝"/>
        <family val="1"/>
      </rPr>
      <t>NQC-SC253E-C</t>
    </r>
  </si>
  <si>
    <r>
      <rPr>
        <sz val="8"/>
        <rFont val="ＭＳ Ｐ明朝"/>
        <family val="1"/>
      </rPr>
      <t>NQC-SC253U</t>
    </r>
  </si>
  <si>
    <r>
      <rPr>
        <sz val="8"/>
        <rFont val="ＭＳ Ｐ明朝"/>
        <family val="1"/>
      </rPr>
      <t>NQC-SC253U-C</t>
    </r>
  </si>
  <si>
    <r>
      <rPr>
        <sz val="8"/>
        <rFont val="ＭＳ Ｐ明朝"/>
        <family val="1"/>
      </rPr>
      <t>NQC-TC2530</t>
    </r>
  </si>
  <si>
    <r>
      <rPr>
        <sz val="8"/>
        <rFont val="ＭＳ Ｐ明朝"/>
        <family val="1"/>
      </rPr>
      <t>NQC-TC2530-C</t>
    </r>
  </si>
  <si>
    <r>
      <rPr>
        <sz val="8"/>
        <rFont val="ＭＳ Ｐ明朝"/>
        <family val="1"/>
      </rPr>
      <t>NQC-TC253E</t>
    </r>
  </si>
  <si>
    <r>
      <rPr>
        <sz val="8"/>
        <rFont val="ＭＳ Ｐ明朝"/>
        <family val="1"/>
      </rPr>
      <t>NQC-TC253E-C</t>
    </r>
  </si>
  <si>
    <r>
      <rPr>
        <sz val="8"/>
        <rFont val="ＭＳ Ｐ明朝"/>
        <family val="1"/>
      </rPr>
      <t>NQC-TC253U</t>
    </r>
  </si>
  <si>
    <r>
      <rPr>
        <sz val="8"/>
        <rFont val="ＭＳ Ｐ明朝"/>
        <family val="1"/>
      </rPr>
      <t>NQC-TC253U-C</t>
    </r>
  </si>
  <si>
    <r>
      <rPr>
        <sz val="8"/>
        <rFont val="ＭＳ Ｐ明朝"/>
        <family val="1"/>
      </rPr>
      <t>NQC-SC1030</t>
    </r>
  </si>
  <si>
    <r>
      <rPr>
        <sz val="8"/>
        <rFont val="ＭＳ Ｐ明朝"/>
        <family val="1"/>
      </rPr>
      <t>NQC-SC1030-C</t>
    </r>
  </si>
  <si>
    <r>
      <rPr>
        <sz val="8"/>
        <rFont val="ＭＳ Ｐ明朝"/>
        <family val="1"/>
      </rPr>
      <t>NQC-SC103E</t>
    </r>
  </si>
  <si>
    <r>
      <rPr>
        <sz val="8"/>
        <rFont val="ＭＳ Ｐ明朝"/>
        <family val="1"/>
      </rPr>
      <t>NQC-SC103E-C</t>
    </r>
  </si>
  <si>
    <r>
      <rPr>
        <sz val="8"/>
        <rFont val="ＭＳ Ｐ明朝"/>
        <family val="1"/>
      </rPr>
      <t>NQC-TC1030</t>
    </r>
  </si>
  <si>
    <r>
      <rPr>
        <sz val="8"/>
        <rFont val="ＭＳ Ｐ明朝"/>
        <family val="1"/>
      </rPr>
      <t>NQC-TC1030-C</t>
    </r>
  </si>
  <si>
    <r>
      <rPr>
        <sz val="8"/>
        <rFont val="ＭＳ Ｐ明朝"/>
        <family val="1"/>
      </rPr>
      <t>NQC-TC103E</t>
    </r>
  </si>
  <si>
    <r>
      <rPr>
        <sz val="8"/>
        <rFont val="ＭＳ Ｐ明朝"/>
        <family val="1"/>
      </rPr>
      <t>NQC-TC103E-C</t>
    </r>
  </si>
  <si>
    <r>
      <rPr>
        <sz val="8"/>
        <rFont val="ＭＳ Ｐ明朝"/>
        <family val="1"/>
      </rPr>
      <t>SC05-3P3W</t>
    </r>
  </si>
  <si>
    <r>
      <rPr>
        <sz val="8"/>
        <rFont val="ＭＳ Ｐ明朝"/>
        <family val="1"/>
      </rPr>
      <t>SC05-3P3W-EN</t>
    </r>
  </si>
  <si>
    <r>
      <rPr>
        <sz val="8"/>
        <rFont val="ＭＳ Ｐ明朝"/>
        <family val="1"/>
      </rPr>
      <t>SC05-3P3W-A</t>
    </r>
  </si>
  <si>
    <r>
      <rPr>
        <sz val="8"/>
        <rFont val="ＭＳ Ｐ明朝"/>
        <family val="1"/>
      </rPr>
      <t>QC03-3P3W</t>
    </r>
  </si>
  <si>
    <r>
      <rPr>
        <sz val="8"/>
        <rFont val="ＭＳ Ｐ明朝"/>
        <family val="1"/>
      </rPr>
      <t>QC03-3P3W-EN</t>
    </r>
  </si>
  <si>
    <r>
      <rPr>
        <sz val="8"/>
        <rFont val="ＭＳ Ｐ明朝"/>
        <family val="1"/>
      </rPr>
      <t>SC03-3P3W</t>
    </r>
  </si>
  <si>
    <r>
      <rPr>
        <sz val="8"/>
        <rFont val="ＭＳ Ｐ明朝"/>
        <family val="1"/>
      </rPr>
      <t>SC03-3P3W-A</t>
    </r>
  </si>
  <si>
    <r>
      <rPr>
        <sz val="8"/>
        <rFont val="ＭＳ Ｐ明朝"/>
        <family val="1"/>
      </rPr>
      <t>SC03-3P3W-EN</t>
    </r>
  </si>
  <si>
    <r>
      <rPr>
        <sz val="8"/>
        <rFont val="ＭＳ Ｐ明朝"/>
        <family val="1"/>
      </rPr>
      <t>QC02-2P2W</t>
    </r>
  </si>
  <si>
    <r>
      <rPr>
        <sz val="8"/>
        <rFont val="ＭＳ Ｐ明朝"/>
        <family val="1"/>
      </rPr>
      <t>QC02-2P2W-EN</t>
    </r>
  </si>
  <si>
    <r>
      <rPr>
        <sz val="8"/>
        <rFont val="ＭＳ Ｐ明朝"/>
        <family val="1"/>
      </rPr>
      <t>HFR1-120B10-A1</t>
    </r>
  </si>
  <si>
    <r>
      <rPr>
        <sz val="8"/>
        <rFont val="ＭＳ Ｐ明朝"/>
        <family val="1"/>
      </rPr>
      <t>HFR1-120B10-A7</t>
    </r>
  </si>
  <si>
    <r>
      <rPr>
        <sz val="8"/>
        <rFont val="ＭＳ Ｐ明朝"/>
        <family val="1"/>
      </rPr>
      <t>HFR1-50B9</t>
    </r>
  </si>
  <si>
    <r>
      <rPr>
        <sz val="8"/>
        <rFont val="ＭＳ Ｐ明朝"/>
        <family val="1"/>
      </rPr>
      <t>HFR1-50B9-A1</t>
    </r>
  </si>
  <si>
    <r>
      <rPr>
        <sz val="8"/>
        <rFont val="ＭＳ Ｐ明朝"/>
        <family val="1"/>
      </rPr>
      <t>HFR1-50B9-A2</t>
    </r>
  </si>
  <si>
    <r>
      <rPr>
        <sz val="8"/>
        <rFont val="ＭＳ Ｐ明朝"/>
        <family val="1"/>
      </rPr>
      <t>HFR1-50B9-A7</t>
    </r>
  </si>
  <si>
    <r>
      <rPr>
        <sz val="8"/>
        <rFont val="ＭＳ Ｐ明朝"/>
        <family val="1"/>
      </rPr>
      <t>HFR1-50B8</t>
    </r>
  </si>
  <si>
    <r>
      <rPr>
        <sz val="8"/>
        <rFont val="ＭＳ Ｐ明朝"/>
        <family val="1"/>
      </rPr>
      <t>HFR1-30B9</t>
    </r>
  </si>
  <si>
    <r>
      <rPr>
        <sz val="8"/>
        <rFont val="ＭＳ Ｐ明朝"/>
        <family val="1"/>
      </rPr>
      <t>HFR1-30B9-A1</t>
    </r>
  </si>
  <si>
    <r>
      <rPr>
        <sz val="8"/>
        <rFont val="ＭＳ Ｐ明朝"/>
        <family val="1"/>
      </rPr>
      <t>HFR1-30B9-A2</t>
    </r>
  </si>
  <si>
    <r>
      <rPr>
        <sz val="8"/>
        <rFont val="ＭＳ Ｐ明朝"/>
        <family val="1"/>
      </rPr>
      <t>HFR1-30B9-A7</t>
    </r>
  </si>
  <si>
    <r>
      <rPr>
        <sz val="8"/>
        <rFont val="ＭＳ Ｐ明朝"/>
        <family val="1"/>
      </rPr>
      <t>HFR1-30B8</t>
    </r>
  </si>
  <si>
    <r>
      <rPr>
        <sz val="8"/>
        <rFont val="ＭＳ Ｐ明朝"/>
        <family val="1"/>
      </rPr>
      <t>HFR1-15B11</t>
    </r>
  </si>
  <si>
    <r>
      <rPr>
        <sz val="8"/>
        <rFont val="ＭＳ Ｐ明朝"/>
        <family val="1"/>
      </rPr>
      <t>KRCS-50-2</t>
    </r>
  </si>
  <si>
    <r>
      <rPr>
        <sz val="8"/>
        <rFont val="ＭＳ Ｐ明朝"/>
        <family val="1"/>
      </rPr>
      <t>KRCS-50-2-NE</t>
    </r>
  </si>
  <si>
    <r>
      <rPr>
        <sz val="8"/>
        <rFont val="ＭＳ Ｐ明朝"/>
        <family val="1"/>
      </rPr>
      <t>QC180</t>
    </r>
  </si>
  <si>
    <r>
      <rPr>
        <sz val="8"/>
        <rFont val="ＭＳ Ｐ明朝"/>
        <family val="1"/>
      </rPr>
      <t>QC120</t>
    </r>
  </si>
  <si>
    <r>
      <rPr>
        <sz val="8"/>
        <rFont val="ＭＳ Ｐ明朝"/>
        <family val="1"/>
      </rPr>
      <t>QC50S</t>
    </r>
  </si>
  <si>
    <r>
      <rPr>
        <sz val="8"/>
        <rFont val="ＭＳ Ｐ明朝"/>
        <family val="1"/>
      </rPr>
      <t>QC50LS</t>
    </r>
  </si>
  <si>
    <r>
      <rPr>
        <sz val="8"/>
        <rFont val="ＭＳ Ｐ明朝"/>
        <family val="1"/>
      </rPr>
      <t>QC50D</t>
    </r>
  </si>
  <si>
    <r>
      <rPr>
        <sz val="8"/>
        <rFont val="ＭＳ Ｐ明朝"/>
        <family val="1"/>
      </rPr>
      <t>QC50LD</t>
    </r>
  </si>
  <si>
    <r>
      <rPr>
        <sz val="8"/>
        <rFont val="ＭＳ Ｐ明朝"/>
        <family val="1"/>
      </rPr>
      <t>QC30S</t>
    </r>
  </si>
  <si>
    <r>
      <rPr>
        <sz val="8"/>
        <rFont val="ＭＳ Ｐ明朝"/>
        <family val="1"/>
      </rPr>
      <t>QC30S-K1</t>
    </r>
  </si>
  <si>
    <r>
      <rPr>
        <sz val="8"/>
        <rFont val="ＭＳ Ｐ明朝"/>
        <family val="1"/>
      </rPr>
      <t>QC30LS</t>
    </r>
  </si>
  <si>
    <r>
      <rPr>
        <sz val="8"/>
        <rFont val="ＭＳ Ｐ明朝"/>
        <family val="1"/>
      </rPr>
      <t>QC30D</t>
    </r>
  </si>
  <si>
    <r>
      <rPr>
        <sz val="8"/>
        <rFont val="ＭＳ Ｐ明朝"/>
        <family val="1"/>
      </rPr>
      <t>QC30D-K1</t>
    </r>
  </si>
  <si>
    <r>
      <rPr>
        <sz val="8"/>
        <rFont val="ＭＳ Ｐ明朝"/>
        <family val="1"/>
      </rPr>
      <t>QC30LD</t>
    </r>
  </si>
  <si>
    <r>
      <rPr>
        <sz val="8"/>
        <rFont val="ＭＳ Ｐ明朝"/>
        <family val="1"/>
      </rPr>
      <t>DQC180</t>
    </r>
  </si>
  <si>
    <t>DQC120H</t>
    <phoneticPr fontId="2"/>
  </si>
  <si>
    <r>
      <rPr>
        <sz val="8"/>
        <rFont val="ＭＳ Ｐ明朝"/>
        <family val="1"/>
      </rPr>
      <t>DQC050S</t>
    </r>
  </si>
  <si>
    <r>
      <rPr>
        <sz val="8"/>
        <rFont val="ＭＳ Ｐ明朝"/>
        <family val="1"/>
      </rPr>
      <t>DQC050LS</t>
    </r>
  </si>
  <si>
    <r>
      <rPr>
        <sz val="8"/>
        <rFont val="ＭＳ Ｐ明朝"/>
        <family val="1"/>
      </rPr>
      <t>DQC050D</t>
    </r>
  </si>
  <si>
    <r>
      <rPr>
        <sz val="8"/>
        <rFont val="ＭＳ Ｐ明朝"/>
        <family val="1"/>
      </rPr>
      <t>DQC050LD</t>
    </r>
  </si>
  <si>
    <t>DQC050M</t>
    <phoneticPr fontId="2"/>
  </si>
  <si>
    <r>
      <rPr>
        <sz val="8"/>
        <rFont val="ＭＳ Ｐ明朝"/>
        <family val="1"/>
      </rPr>
      <t>DQC030S</t>
    </r>
  </si>
  <si>
    <r>
      <rPr>
        <sz val="8"/>
        <rFont val="ＭＳ Ｐ明朝"/>
        <family val="1"/>
      </rPr>
      <t>DQC030S-K1</t>
    </r>
  </si>
  <si>
    <r>
      <rPr>
        <sz val="8"/>
        <rFont val="ＭＳ Ｐ明朝"/>
        <family val="1"/>
      </rPr>
      <t>DQC030LS</t>
    </r>
  </si>
  <si>
    <r>
      <rPr>
        <sz val="8"/>
        <rFont val="ＭＳ Ｐ明朝"/>
        <family val="1"/>
      </rPr>
      <t>DQC030D</t>
    </r>
  </si>
  <si>
    <r>
      <rPr>
        <sz val="8"/>
        <rFont val="ＭＳ Ｐ明朝"/>
        <family val="1"/>
      </rPr>
      <t>DQC030D-K1</t>
    </r>
  </si>
  <si>
    <r>
      <rPr>
        <sz val="8"/>
        <rFont val="ＭＳ Ｐ明朝"/>
        <family val="1"/>
      </rPr>
      <t>DQC030LD</t>
    </r>
  </si>
  <si>
    <r>
      <rPr>
        <sz val="8"/>
        <rFont val="ＭＳ Ｐ明朝"/>
        <family val="1"/>
      </rPr>
      <t>丸紅(SIGNET)</t>
    </r>
  </si>
  <si>
    <r>
      <rPr>
        <sz val="8"/>
        <rFont val="ＭＳ Ｐ明朝"/>
        <family val="1"/>
      </rPr>
      <t>FC100K-CH2-PS</t>
    </r>
  </si>
  <si>
    <r>
      <rPr>
        <sz val="8"/>
        <rFont val="ＭＳ Ｐ明朝"/>
        <family val="1"/>
      </rPr>
      <t>FC100K-CH2-PS-ESS</t>
    </r>
  </si>
  <si>
    <r>
      <rPr>
        <sz val="8"/>
        <rFont val="ＭＳ Ｐ明朝"/>
        <family val="1"/>
      </rPr>
      <t>FC50K-CC</t>
    </r>
  </si>
  <si>
    <r>
      <rPr>
        <sz val="8"/>
        <rFont val="ＭＳ Ｐ明朝"/>
        <family val="1"/>
      </rPr>
      <t>FC50K-CC-S</t>
    </r>
  </si>
  <si>
    <r>
      <rPr>
        <sz val="8"/>
        <rFont val="ＭＳ Ｐ明朝"/>
        <family val="1"/>
      </rPr>
      <t>FC50K-CH</t>
    </r>
  </si>
  <si>
    <r>
      <rPr>
        <sz val="8"/>
        <rFont val="ＭＳ Ｐ明朝"/>
        <family val="1"/>
      </rPr>
      <t>FC50K-CH-S</t>
    </r>
  </si>
  <si>
    <r>
      <rPr>
        <sz val="8"/>
        <rFont val="ＭＳ Ｐ明朝"/>
        <family val="1"/>
      </rPr>
      <t>SFC50K-CH2</t>
    </r>
  </si>
  <si>
    <r>
      <rPr>
        <sz val="8"/>
        <rFont val="ＭＳ Ｐ明朝"/>
        <family val="1"/>
      </rPr>
      <t>IEC-120-1A</t>
    </r>
  </si>
  <si>
    <r>
      <rPr>
        <sz val="8"/>
        <rFont val="ＭＳ Ｐ明朝"/>
        <family val="1"/>
      </rPr>
      <t>IEC-120-1A-1</t>
    </r>
  </si>
  <si>
    <r>
      <rPr>
        <sz val="8"/>
        <rFont val="ＭＳ Ｐ明朝"/>
        <family val="1"/>
      </rPr>
      <t>IEC-120-2A</t>
    </r>
  </si>
  <si>
    <r>
      <rPr>
        <sz val="8"/>
        <rFont val="ＭＳ Ｐ明朝"/>
        <family val="1"/>
      </rPr>
      <t>IEC-120-2A-1</t>
    </r>
  </si>
  <si>
    <r>
      <rPr>
        <sz val="8"/>
        <rFont val="ＭＳ Ｐ明朝"/>
        <family val="1"/>
      </rPr>
      <t>IEC-120-1C</t>
    </r>
  </si>
  <si>
    <r>
      <rPr>
        <sz val="8"/>
        <rFont val="ＭＳ Ｐ明朝"/>
        <family val="1"/>
      </rPr>
      <t>IEC-120-1C-1</t>
    </r>
  </si>
  <si>
    <r>
      <rPr>
        <sz val="8"/>
        <rFont val="ＭＳ Ｐ明朝"/>
        <family val="1"/>
      </rPr>
      <t>IEC-120-2C</t>
    </r>
  </si>
  <si>
    <r>
      <rPr>
        <sz val="8"/>
        <rFont val="ＭＳ Ｐ明朝"/>
        <family val="1"/>
      </rPr>
      <t>IEC-120-2C-1</t>
    </r>
  </si>
  <si>
    <r>
      <rPr>
        <sz val="8"/>
        <rFont val="ＭＳ Ｐ明朝"/>
        <family val="1"/>
      </rPr>
      <t>IEC-120-5A</t>
    </r>
  </si>
  <si>
    <r>
      <rPr>
        <sz val="8"/>
        <rFont val="ＭＳ Ｐ明朝"/>
        <family val="1"/>
      </rPr>
      <t>IEC-120-5A-1</t>
    </r>
  </si>
  <si>
    <r>
      <rPr>
        <sz val="8"/>
        <rFont val="ＭＳ Ｐ明朝"/>
        <family val="1"/>
      </rPr>
      <t>IEC-120-4A</t>
    </r>
  </si>
  <si>
    <r>
      <rPr>
        <sz val="8"/>
        <rFont val="ＭＳ Ｐ明朝"/>
        <family val="1"/>
      </rPr>
      <t>IEC-120-4A-1</t>
    </r>
  </si>
  <si>
    <r>
      <rPr>
        <sz val="8"/>
        <rFont val="ＭＳ Ｐ明朝"/>
        <family val="1"/>
      </rPr>
      <t>SDQC2F150UT4415-BM</t>
    </r>
  </si>
  <si>
    <r>
      <rPr>
        <sz val="8"/>
        <rFont val="ＭＳ Ｐ明朝"/>
        <family val="1"/>
      </rPr>
      <t>SDQC2F150UT4415-BMSA</t>
    </r>
  </si>
  <si>
    <r>
      <rPr>
        <sz val="8"/>
        <rFont val="ＭＳ Ｐ明朝"/>
        <family val="1"/>
      </rPr>
      <t>SDQC2F150XT4415-BM</t>
    </r>
  </si>
  <si>
    <r>
      <rPr>
        <sz val="8"/>
        <rFont val="ＭＳ Ｐ明朝"/>
        <family val="1"/>
      </rPr>
      <t>SDQC2F90XT4415</t>
    </r>
  </si>
  <si>
    <r>
      <rPr>
        <sz val="8"/>
        <rFont val="ＭＳ Ｐ明朝"/>
        <family val="1"/>
      </rPr>
      <t>SDQC2F90XT4415-M</t>
    </r>
  </si>
  <si>
    <r>
      <rPr>
        <sz val="8"/>
        <rFont val="ＭＳ Ｐ明朝"/>
        <family val="1"/>
      </rPr>
      <t>SDQC2F90XT4415-MBMS</t>
    </r>
  </si>
  <si>
    <r>
      <rPr>
        <sz val="8"/>
        <rFont val="ＭＳ Ｐ明朝"/>
        <family val="1"/>
      </rPr>
      <t>SDQC2F90XT4415-MBMH</t>
    </r>
  </si>
  <si>
    <r>
      <rPr>
        <sz val="8"/>
        <rFont val="ＭＳ Ｐ明朝"/>
        <family val="1"/>
      </rPr>
      <t>SDQC2F90ST4415-M</t>
    </r>
  </si>
  <si>
    <r>
      <rPr>
        <sz val="8"/>
        <rFont val="ＭＳ Ｐ明朝"/>
        <family val="1"/>
      </rPr>
      <t>SDQC2F90UT4415</t>
    </r>
  </si>
  <si>
    <r>
      <rPr>
        <sz val="8"/>
        <rFont val="ＭＳ Ｐ明朝"/>
        <family val="1"/>
      </rPr>
      <t>SDQC2F90UT4415-M</t>
    </r>
  </si>
  <si>
    <r>
      <rPr>
        <sz val="8"/>
        <rFont val="ＭＳ Ｐ明朝"/>
        <family val="1"/>
      </rPr>
      <t>SDQC2F90ET4415-M</t>
    </r>
  </si>
  <si>
    <r>
      <rPr>
        <sz val="8"/>
        <rFont val="ＭＳ Ｐ明朝"/>
        <family val="1"/>
      </rPr>
      <t>SDQC2F90ST4415</t>
    </r>
  </si>
  <si>
    <r>
      <rPr>
        <sz val="8"/>
        <rFont val="ＭＳ Ｐ明朝"/>
        <family val="1"/>
      </rPr>
      <t>SDQC2F60UT3210-M</t>
    </r>
  </si>
  <si>
    <r>
      <rPr>
        <sz val="8"/>
        <rFont val="ＭＳ Ｐ明朝"/>
        <family val="1"/>
      </rPr>
      <t>SDQC2F60UT3210-MSA</t>
    </r>
  </si>
  <si>
    <r>
      <rPr>
        <sz val="8"/>
        <rFont val="ＭＳ Ｐ明朝"/>
        <family val="1"/>
      </rPr>
      <t>SDQC2F60UT3210-MLV</t>
    </r>
  </si>
  <si>
    <r>
      <rPr>
        <sz val="8"/>
        <rFont val="ＭＳ Ｐ明朝"/>
        <family val="1"/>
      </rPr>
      <t>SDQC2F60UT3210-MLVSA</t>
    </r>
  </si>
  <si>
    <r>
      <rPr>
        <sz val="8"/>
        <rFont val="ＭＳ Ｐ明朝"/>
        <family val="1"/>
      </rPr>
      <t>SDQC2F50XT3200</t>
    </r>
  </si>
  <si>
    <t>SDQC2F50XT3200-0</t>
  </si>
  <si>
    <t>SDQC2F50XT3200-SF</t>
  </si>
  <si>
    <t>SDQC2F50XT3200-SF0</t>
  </si>
  <si>
    <r>
      <rPr>
        <sz val="8"/>
        <rFont val="ＭＳ Ｐ明朝"/>
        <family val="1"/>
      </rPr>
      <t>SDQC-50-S</t>
    </r>
  </si>
  <si>
    <r>
      <rPr>
        <sz val="8"/>
        <rFont val="ＭＳ Ｐ明朝"/>
        <family val="1"/>
      </rPr>
      <t>SDQC-50-S-C</t>
    </r>
  </si>
  <si>
    <r>
      <rPr>
        <sz val="8"/>
        <rFont val="ＭＳ Ｐ明朝"/>
        <family val="1"/>
      </rPr>
      <t>SDQC-50-U</t>
    </r>
  </si>
  <si>
    <r>
      <rPr>
        <sz val="8"/>
        <rFont val="ＭＳ Ｐ明朝"/>
        <family val="1"/>
      </rPr>
      <t>SDQC-50-U-C</t>
    </r>
  </si>
  <si>
    <r>
      <rPr>
        <sz val="8"/>
        <rFont val="ＭＳ Ｐ明朝"/>
        <family val="1"/>
      </rPr>
      <t>SDQC-30-S</t>
    </r>
  </si>
  <si>
    <r>
      <rPr>
        <sz val="8"/>
        <rFont val="ＭＳ Ｐ明朝"/>
        <family val="1"/>
      </rPr>
      <t>SDQC-30-S-C</t>
    </r>
  </si>
  <si>
    <r>
      <rPr>
        <sz val="8"/>
        <rFont val="ＭＳ Ｐ明朝"/>
        <family val="1"/>
      </rPr>
      <t>SDQC-30-U</t>
    </r>
  </si>
  <si>
    <r>
      <rPr>
        <sz val="8"/>
        <rFont val="ＭＳ Ｐ明朝"/>
        <family val="1"/>
      </rPr>
      <t>SDQC-30-U-C</t>
    </r>
  </si>
  <si>
    <r>
      <rPr>
        <sz val="8"/>
        <rFont val="ＭＳ Ｐ明朝"/>
        <family val="1"/>
      </rPr>
      <t>SDQC-301-S</t>
    </r>
  </si>
  <si>
    <r>
      <rPr>
        <sz val="8"/>
        <rFont val="ＭＳ Ｐ明朝"/>
        <family val="1"/>
      </rPr>
      <t>SDQC-301-S-C</t>
    </r>
  </si>
  <si>
    <r>
      <rPr>
        <sz val="8"/>
        <rFont val="ＭＳ Ｐ明朝"/>
        <family val="1"/>
      </rPr>
      <t>SDQC-301-U</t>
    </r>
  </si>
  <si>
    <r>
      <rPr>
        <sz val="8"/>
        <rFont val="ＭＳ Ｐ明朝"/>
        <family val="1"/>
      </rPr>
      <t>SDQC-301-U-C</t>
    </r>
  </si>
  <si>
    <r>
      <rPr>
        <sz val="8"/>
        <rFont val="ＭＳ Ｐ明朝"/>
        <family val="1"/>
      </rPr>
      <t>SDQC-301-UD-S</t>
    </r>
  </si>
  <si>
    <r>
      <rPr>
        <sz val="8"/>
        <rFont val="ＭＳ Ｐ明朝"/>
        <family val="1"/>
      </rPr>
      <t>SDQC-301-UD-CS</t>
    </r>
  </si>
  <si>
    <r>
      <rPr>
        <sz val="8"/>
        <rFont val="ＭＳ Ｐ明朝"/>
        <family val="1"/>
      </rPr>
      <t>Terra 180 JJ</t>
    </r>
  </si>
  <si>
    <r>
      <rPr>
        <sz val="8"/>
        <rFont val="ＭＳ Ｐ明朝"/>
        <family val="1"/>
      </rPr>
      <t>Terra 180 JJ-S</t>
    </r>
  </si>
  <si>
    <r>
      <rPr>
        <sz val="8"/>
        <rFont val="ＭＳ Ｐ明朝"/>
        <family val="1"/>
      </rPr>
      <t>Terra 180 JJ-X</t>
    </r>
  </si>
  <si>
    <r>
      <rPr>
        <sz val="8"/>
        <rFont val="ＭＳ Ｐ明朝"/>
        <family val="1"/>
      </rPr>
      <t>Terra 184 JJ</t>
    </r>
  </si>
  <si>
    <r>
      <rPr>
        <sz val="8"/>
        <rFont val="ＭＳ Ｐ明朝"/>
        <family val="1"/>
      </rPr>
      <t>Terra 184 JJ-S</t>
    </r>
  </si>
  <si>
    <r>
      <rPr>
        <sz val="8"/>
        <rFont val="ＭＳ Ｐ明朝"/>
        <family val="1"/>
      </rPr>
      <t>Terra 184 JJ-X</t>
    </r>
  </si>
  <si>
    <r>
      <rPr>
        <sz val="8"/>
        <rFont val="ＭＳ Ｐ明朝"/>
        <family val="1"/>
      </rPr>
      <t>Terra 124 JJ</t>
    </r>
  </si>
  <si>
    <r>
      <rPr>
        <sz val="8"/>
        <rFont val="ＭＳ Ｐ明朝"/>
        <family val="1"/>
      </rPr>
      <t>Terra 184 CJ</t>
    </r>
  </si>
  <si>
    <r>
      <rPr>
        <sz val="8"/>
        <rFont val="ＭＳ Ｐ明朝"/>
        <family val="1"/>
      </rPr>
      <t>Terra 124 CJ</t>
    </r>
  </si>
  <si>
    <r>
      <rPr>
        <sz val="8"/>
        <rFont val="ＭＳ Ｐ明朝"/>
        <family val="1"/>
      </rPr>
      <t>Terra 94 J</t>
    </r>
  </si>
  <si>
    <r>
      <rPr>
        <sz val="8"/>
        <rFont val="ＭＳ Ｐ明朝"/>
        <family val="1"/>
      </rPr>
      <t>Terra 94 CJ</t>
    </r>
  </si>
  <si>
    <r>
      <rPr>
        <sz val="8"/>
        <rFont val="ＭＳ Ｐ明朝"/>
        <family val="1"/>
      </rPr>
      <t>Terra HP J</t>
    </r>
  </si>
  <si>
    <r>
      <rPr>
        <sz val="8"/>
        <rFont val="ＭＳ Ｐ明朝"/>
        <family val="1"/>
      </rPr>
      <t>Terra HP JJ</t>
    </r>
  </si>
  <si>
    <r>
      <rPr>
        <sz val="8"/>
        <rFont val="ＭＳ Ｐ明朝"/>
        <family val="1"/>
      </rPr>
      <t>EVHX104XXCAXX</t>
    </r>
  </si>
  <si>
    <r>
      <rPr>
        <sz val="8"/>
        <rFont val="ＭＳ Ｐ明朝"/>
        <family val="1"/>
      </rPr>
      <t>EVHX104XXCBXX</t>
    </r>
  </si>
  <si>
    <r>
      <rPr>
        <sz val="8"/>
        <rFont val="ＭＳ Ｐ明朝"/>
        <family val="1"/>
      </rPr>
      <t>EVHX503XXCAXX</t>
    </r>
  </si>
  <si>
    <r>
      <rPr>
        <sz val="8"/>
        <rFont val="ＭＳ Ｐ明朝"/>
        <family val="1"/>
      </rPr>
      <t>EVHX503XXDAXX</t>
    </r>
  </si>
  <si>
    <r>
      <rPr>
        <sz val="8"/>
        <rFont val="ＭＳ Ｐ明朝"/>
        <family val="1"/>
      </rPr>
      <t>EVDJ25JXEXX</t>
    </r>
  </si>
  <si>
    <r>
      <rPr>
        <sz val="8"/>
        <rFont val="ＭＳ Ｐ明朝"/>
        <family val="1"/>
      </rPr>
      <t>DSYJ182K0UD</t>
    </r>
  </si>
  <si>
    <r>
      <rPr>
        <sz val="8"/>
        <rFont val="ＭＳ Ｐ明朝"/>
        <family val="1"/>
      </rPr>
      <t>DSYJ182K0ED</t>
    </r>
  </si>
  <si>
    <r>
      <rPr>
        <sz val="8"/>
        <rFont val="ＭＳ Ｐ明朝"/>
        <family val="1"/>
      </rPr>
      <t>DSYJ182K0KD</t>
    </r>
  </si>
  <si>
    <r>
      <rPr>
        <sz val="8"/>
        <rFont val="ＭＳ Ｐ明朝"/>
        <family val="1"/>
      </rPr>
      <t>DSYJ182K0EXXXX</t>
    </r>
  </si>
  <si>
    <r>
      <rPr>
        <sz val="8"/>
        <rFont val="ＭＳ Ｐ明朝"/>
        <family val="1"/>
      </rPr>
      <t>DSYJ182K0KXXXX</t>
    </r>
  </si>
  <si>
    <r>
      <rPr>
        <sz val="8"/>
        <rFont val="ＭＳ Ｐ明朝"/>
        <family val="1"/>
      </rPr>
      <t>DSYJ182K0UXXXX</t>
    </r>
  </si>
  <si>
    <r>
      <rPr>
        <sz val="8"/>
        <rFont val="ＭＳ Ｐ明朝"/>
        <family val="1"/>
      </rPr>
      <t>DSYJ182W0WXXXX</t>
    </r>
  </si>
  <si>
    <r>
      <rPr>
        <sz val="8"/>
        <rFont val="ＭＳ Ｐ明朝"/>
        <family val="1"/>
      </rPr>
      <t>SSYJ182K0EXXXX</t>
    </r>
  </si>
  <si>
    <r>
      <rPr>
        <sz val="8"/>
        <rFont val="ＭＳ Ｐ明朝"/>
        <family val="1"/>
      </rPr>
      <t>SSYJ182K0KXXXX</t>
    </r>
  </si>
  <si>
    <r>
      <rPr>
        <sz val="8"/>
        <rFont val="ＭＳ Ｐ明朝"/>
        <family val="1"/>
      </rPr>
      <t>SSYJ182K0UXXXX</t>
    </r>
  </si>
  <si>
    <r>
      <rPr>
        <sz val="8"/>
        <rFont val="ＭＳ Ｐ明朝"/>
        <family val="1"/>
      </rPr>
      <t>SSYJ182W0WXXXX</t>
    </r>
  </si>
  <si>
    <r>
      <rPr>
        <sz val="8"/>
        <rFont val="ＭＳ Ｐ明朝"/>
        <family val="1"/>
      </rPr>
      <t>DSYJ122S0UD</t>
    </r>
  </si>
  <si>
    <r>
      <rPr>
        <sz val="8"/>
        <rFont val="ＭＳ Ｐ明朝"/>
        <family val="1"/>
      </rPr>
      <t>DSYJ122S0ED</t>
    </r>
  </si>
  <si>
    <r>
      <rPr>
        <sz val="8"/>
        <rFont val="ＭＳ Ｐ明朝"/>
        <family val="1"/>
      </rPr>
      <t>DSYJ122S0SD</t>
    </r>
  </si>
  <si>
    <r>
      <rPr>
        <sz val="8"/>
        <rFont val="ＭＳ Ｐ明朝"/>
        <family val="1"/>
      </rPr>
      <t>DSYJ122S0EXXXX</t>
    </r>
  </si>
  <si>
    <r>
      <rPr>
        <sz val="8"/>
        <rFont val="ＭＳ Ｐ明朝"/>
        <family val="1"/>
      </rPr>
      <t>DSYJ122S0SXXXX</t>
    </r>
  </si>
  <si>
    <r>
      <rPr>
        <sz val="8"/>
        <rFont val="ＭＳ Ｐ明朝"/>
        <family val="1"/>
      </rPr>
      <t>DSYJ122S0UXXXX</t>
    </r>
  </si>
  <si>
    <r>
      <rPr>
        <sz val="8"/>
        <rFont val="ＭＳ Ｐ明朝"/>
        <family val="1"/>
      </rPr>
      <t>SSYJ122S0EXXXX</t>
    </r>
  </si>
  <si>
    <r>
      <rPr>
        <sz val="8"/>
        <rFont val="ＭＳ Ｐ明朝"/>
        <family val="1"/>
      </rPr>
      <t>SSYJ122S0SXXXX</t>
    </r>
  </si>
  <si>
    <r>
      <rPr>
        <sz val="8"/>
        <rFont val="ＭＳ Ｐ明朝"/>
        <family val="1"/>
      </rPr>
      <t>SSYJ122S0UXXXX</t>
    </r>
  </si>
  <si>
    <r>
      <rPr>
        <sz val="8"/>
        <rFont val="ＭＳ Ｐ明朝"/>
        <family val="1"/>
      </rPr>
      <t>DSDJ501J00D</t>
    </r>
  </si>
  <si>
    <r>
      <rPr>
        <sz val="8"/>
        <rFont val="ＭＳ Ｐ明朝"/>
        <family val="1"/>
      </rPr>
      <t>DSDJ501J00D1</t>
    </r>
  </si>
  <si>
    <r>
      <rPr>
        <sz val="8"/>
        <rFont val="ＭＳ Ｐ明朝"/>
        <family val="1"/>
      </rPr>
      <t>DSDJ501J00D2</t>
    </r>
  </si>
  <si>
    <r>
      <rPr>
        <sz val="8"/>
        <rFont val="ＭＳ Ｐ明朝"/>
        <family val="1"/>
      </rPr>
      <t>DSDJ501J00D3</t>
    </r>
  </si>
  <si>
    <r>
      <rPr>
        <sz val="8"/>
        <rFont val="ＭＳ Ｐ明朝"/>
        <family val="1"/>
      </rPr>
      <t>DSDJ501J00D4</t>
    </r>
  </si>
  <si>
    <r>
      <rPr>
        <sz val="8"/>
        <rFont val="ＭＳ Ｐ明朝"/>
        <family val="1"/>
      </rPr>
      <t>DNDJ501J00XXXX</t>
    </r>
  </si>
  <si>
    <r>
      <rPr>
        <sz val="8"/>
        <rFont val="ＭＳ Ｐ明朝"/>
        <family val="1"/>
      </rPr>
      <t>DSDJ501J00XXXX</t>
    </r>
  </si>
  <si>
    <r>
      <rPr>
        <sz val="8"/>
        <rFont val="ＭＳ Ｐ明朝"/>
        <family val="1"/>
      </rPr>
      <t>SNDJ501J00XXXX</t>
    </r>
  </si>
  <si>
    <r>
      <rPr>
        <sz val="8"/>
        <rFont val="ＭＳ Ｐ明朝"/>
        <family val="1"/>
      </rPr>
      <t>SSDJ501J00XXXX</t>
    </r>
  </si>
  <si>
    <r>
      <rPr>
        <sz val="8"/>
        <rFont val="ＭＳ Ｐ明朝"/>
        <family val="1"/>
      </rPr>
      <t>FLASH-QC180R-S</t>
    </r>
  </si>
  <si>
    <r>
      <rPr>
        <sz val="8"/>
        <rFont val="ＭＳ Ｐ明朝"/>
        <family val="1"/>
      </rPr>
      <t>DEV-10KW</t>
    </r>
  </si>
  <si>
    <r>
      <rPr>
        <sz val="8"/>
        <rFont val="ＭＳ Ｐ明朝"/>
        <family val="1"/>
      </rPr>
      <t>HI-QC001-CN42</t>
    </r>
  </si>
  <si>
    <r>
      <rPr>
        <sz val="8"/>
        <rFont val="ＭＳ Ｐ明朝"/>
        <family val="1"/>
      </rPr>
      <t>HI-QC001-CN43</t>
    </r>
  </si>
  <si>
    <r>
      <rPr>
        <sz val="8"/>
        <rFont val="ＭＳ Ｐ明朝"/>
        <family val="1"/>
      </rPr>
      <t>HI-QC001-CN44</t>
    </r>
  </si>
  <si>
    <r>
      <rPr>
        <sz val="8"/>
        <rFont val="ＭＳ Ｐ明朝"/>
        <family val="1"/>
      </rPr>
      <t>HI-QC002-CN42</t>
    </r>
  </si>
  <si>
    <r>
      <rPr>
        <sz val="8"/>
        <rFont val="ＭＳ Ｐ明朝"/>
        <family val="1"/>
      </rPr>
      <t>HI-QC002-CN43</t>
    </r>
  </si>
  <si>
    <r>
      <rPr>
        <sz val="8"/>
        <rFont val="ＭＳ Ｐ明朝"/>
        <family val="1"/>
      </rPr>
      <t>HI-QC002-CN44</t>
    </r>
  </si>
  <si>
    <r>
      <rPr>
        <sz val="8"/>
        <rFont val="ＭＳ Ｐ明朝"/>
        <family val="1"/>
      </rPr>
      <t>HI-QC011-CN42</t>
    </r>
  </si>
  <si>
    <r>
      <rPr>
        <sz val="8"/>
        <rFont val="ＭＳ Ｐ明朝"/>
        <family val="1"/>
      </rPr>
      <t>HI-QC011-CN43</t>
    </r>
  </si>
  <si>
    <r>
      <rPr>
        <sz val="8"/>
        <rFont val="ＭＳ Ｐ明朝"/>
        <family val="1"/>
      </rPr>
      <t>HI-QC011-CN44</t>
    </r>
  </si>
  <si>
    <r>
      <rPr>
        <sz val="8"/>
        <rFont val="ＭＳ Ｐ明朝"/>
        <family val="1"/>
      </rPr>
      <t>HI-QC012-CN42</t>
    </r>
  </si>
  <si>
    <r>
      <rPr>
        <sz val="8"/>
        <rFont val="ＭＳ Ｐ明朝"/>
        <family val="1"/>
      </rPr>
      <t>HI-QC012-CN43</t>
    </r>
  </si>
  <si>
    <r>
      <rPr>
        <sz val="8"/>
        <rFont val="ＭＳ Ｐ明朝"/>
        <family val="1"/>
      </rPr>
      <t>HI-QC012-CN44</t>
    </r>
  </si>
  <si>
    <r>
      <rPr>
        <sz val="8"/>
        <rFont val="ＭＳ Ｐ明朝"/>
        <family val="1"/>
      </rPr>
      <t>HI-QC601-CN42</t>
    </r>
  </si>
  <si>
    <r>
      <rPr>
        <sz val="8"/>
        <rFont val="ＭＳ Ｐ明朝"/>
        <family val="1"/>
      </rPr>
      <t>HI-QC601-CN43</t>
    </r>
  </si>
  <si>
    <r>
      <rPr>
        <sz val="8"/>
        <rFont val="ＭＳ Ｐ明朝"/>
        <family val="1"/>
      </rPr>
      <t>HI-QC601-CN44</t>
    </r>
  </si>
  <si>
    <r>
      <rPr>
        <sz val="8"/>
        <rFont val="ＭＳ Ｐ明朝"/>
        <family val="1"/>
      </rPr>
      <t>HI-QC602-CN42</t>
    </r>
  </si>
  <si>
    <r>
      <rPr>
        <sz val="8"/>
        <rFont val="ＭＳ Ｐ明朝"/>
        <family val="1"/>
      </rPr>
      <t>HI-QC602-CN43</t>
    </r>
  </si>
  <si>
    <r>
      <rPr>
        <sz val="8"/>
        <rFont val="ＭＳ Ｐ明朝"/>
        <family val="1"/>
      </rPr>
      <t>HI-QC602-CN44</t>
    </r>
  </si>
  <si>
    <r>
      <rPr>
        <sz val="8"/>
        <rFont val="ＭＳ Ｐ明朝"/>
        <family val="1"/>
      </rPr>
      <t>HI-QC611-CN42</t>
    </r>
  </si>
  <si>
    <r>
      <rPr>
        <sz val="8"/>
        <rFont val="ＭＳ Ｐ明朝"/>
        <family val="1"/>
      </rPr>
      <t>HI-QC611-CN43</t>
    </r>
  </si>
  <si>
    <r>
      <rPr>
        <sz val="8"/>
        <rFont val="ＭＳ Ｐ明朝"/>
        <family val="1"/>
      </rPr>
      <t>HI-QC611-CN44</t>
    </r>
  </si>
  <si>
    <r>
      <rPr>
        <sz val="8"/>
        <rFont val="ＭＳ Ｐ明朝"/>
        <family val="1"/>
      </rPr>
      <t>HI-QC612-CN42</t>
    </r>
  </si>
  <si>
    <r>
      <rPr>
        <sz val="8"/>
        <rFont val="ＭＳ Ｐ明朝"/>
        <family val="1"/>
      </rPr>
      <t>HI-QC612-CN43</t>
    </r>
  </si>
  <si>
    <r>
      <rPr>
        <sz val="8"/>
        <rFont val="ＭＳ Ｐ明朝"/>
        <family val="1"/>
      </rPr>
      <t>HI-QC612-CN44</t>
    </r>
  </si>
  <si>
    <r>
      <rPr>
        <sz val="8"/>
        <rFont val="ＭＳ Ｐ明朝"/>
        <family val="1"/>
      </rPr>
      <t>HI-QC001-CN41</t>
    </r>
  </si>
  <si>
    <r>
      <rPr>
        <sz val="8"/>
        <rFont val="ＭＳ Ｐ明朝"/>
        <family val="1"/>
      </rPr>
      <t>HI-QC002-CN41</t>
    </r>
  </si>
  <si>
    <r>
      <rPr>
        <sz val="8"/>
        <rFont val="ＭＳ Ｐ明朝"/>
        <family val="1"/>
      </rPr>
      <t>HI-QC011-CN41</t>
    </r>
  </si>
  <si>
    <r>
      <rPr>
        <sz val="8"/>
        <rFont val="ＭＳ Ｐ明朝"/>
        <family val="1"/>
      </rPr>
      <t>HI-QC012-CN41</t>
    </r>
  </si>
  <si>
    <r>
      <rPr>
        <sz val="8"/>
        <rFont val="ＭＳ Ｐ明朝"/>
        <family val="1"/>
      </rPr>
      <t>HI-QC601-CN41</t>
    </r>
  </si>
  <si>
    <r>
      <rPr>
        <sz val="8"/>
        <rFont val="ＭＳ Ｐ明朝"/>
        <family val="1"/>
      </rPr>
      <t>HI-QC602-CN41</t>
    </r>
  </si>
  <si>
    <r>
      <rPr>
        <sz val="8"/>
        <rFont val="ＭＳ Ｐ明朝"/>
        <family val="1"/>
      </rPr>
      <t>HI-QC611-CN41</t>
    </r>
  </si>
  <si>
    <r>
      <rPr>
        <sz val="8"/>
        <rFont val="ＭＳ Ｐ明朝"/>
        <family val="1"/>
      </rPr>
      <t>HI-QC612-CN41</t>
    </r>
  </si>
  <si>
    <r>
      <rPr>
        <sz val="8"/>
        <rFont val="ＭＳ Ｐ明朝"/>
        <family val="1"/>
      </rPr>
      <t>HI-QC001-CN31</t>
    </r>
  </si>
  <si>
    <r>
      <rPr>
        <sz val="8"/>
        <rFont val="ＭＳ Ｐ明朝"/>
        <family val="1"/>
      </rPr>
      <t>HI-QC001-CN32</t>
    </r>
  </si>
  <si>
    <r>
      <rPr>
        <sz val="8"/>
        <rFont val="ＭＳ Ｐ明朝"/>
        <family val="1"/>
      </rPr>
      <t>HI-QC001-CN33</t>
    </r>
  </si>
  <si>
    <r>
      <rPr>
        <sz val="8"/>
        <rFont val="ＭＳ Ｐ明朝"/>
        <family val="1"/>
      </rPr>
      <t>HI-QC002-CN31</t>
    </r>
  </si>
  <si>
    <r>
      <rPr>
        <sz val="8"/>
        <rFont val="ＭＳ Ｐ明朝"/>
        <family val="1"/>
      </rPr>
      <t>HI-QC002-CN32</t>
    </r>
  </si>
  <si>
    <r>
      <rPr>
        <sz val="8"/>
        <rFont val="ＭＳ Ｐ明朝"/>
        <family val="1"/>
      </rPr>
      <t>HI-QC002-CN33</t>
    </r>
  </si>
  <si>
    <r>
      <rPr>
        <sz val="8"/>
        <rFont val="ＭＳ Ｐ明朝"/>
        <family val="1"/>
      </rPr>
      <t>HI-QC011-CN31</t>
    </r>
  </si>
  <si>
    <r>
      <rPr>
        <sz val="8"/>
        <rFont val="ＭＳ Ｐ明朝"/>
        <family val="1"/>
      </rPr>
      <t>HI-QC011-CN32</t>
    </r>
  </si>
  <si>
    <r>
      <rPr>
        <sz val="8"/>
        <rFont val="ＭＳ Ｐ明朝"/>
        <family val="1"/>
      </rPr>
      <t>HI-QC011-CN33</t>
    </r>
  </si>
  <si>
    <r>
      <rPr>
        <sz val="8"/>
        <rFont val="ＭＳ Ｐ明朝"/>
        <family val="1"/>
      </rPr>
      <t>HI-QC012-CN31</t>
    </r>
  </si>
  <si>
    <r>
      <rPr>
        <sz val="8"/>
        <rFont val="ＭＳ Ｐ明朝"/>
        <family val="1"/>
      </rPr>
      <t>HI-QC012-CN32</t>
    </r>
  </si>
  <si>
    <r>
      <rPr>
        <sz val="8"/>
        <rFont val="ＭＳ Ｐ明朝"/>
        <family val="1"/>
      </rPr>
      <t>HI-QC012-CN33</t>
    </r>
  </si>
  <si>
    <r>
      <rPr>
        <sz val="8"/>
        <rFont val="ＭＳ Ｐ明朝"/>
        <family val="1"/>
      </rPr>
      <t>HI-QC601-CN31</t>
    </r>
  </si>
  <si>
    <r>
      <rPr>
        <sz val="8"/>
        <rFont val="ＭＳ Ｐ明朝"/>
        <family val="1"/>
      </rPr>
      <t>HI-QC601-CN32</t>
    </r>
  </si>
  <si>
    <r>
      <rPr>
        <sz val="8"/>
        <rFont val="ＭＳ Ｐ明朝"/>
        <family val="1"/>
      </rPr>
      <t>HI-QC601-CN33</t>
    </r>
  </si>
  <si>
    <r>
      <rPr>
        <sz val="8"/>
        <rFont val="ＭＳ Ｐ明朝"/>
        <family val="1"/>
      </rPr>
      <t>HI-QC602-CN31</t>
    </r>
  </si>
  <si>
    <r>
      <rPr>
        <sz val="8"/>
        <rFont val="ＭＳ Ｐ明朝"/>
        <family val="1"/>
      </rPr>
      <t>HI-QC602-CN32</t>
    </r>
  </si>
  <si>
    <r>
      <rPr>
        <sz val="8"/>
        <rFont val="ＭＳ Ｐ明朝"/>
        <family val="1"/>
      </rPr>
      <t>HI-QC602-CN33</t>
    </r>
  </si>
  <si>
    <r>
      <rPr>
        <sz val="8"/>
        <rFont val="ＭＳ Ｐ明朝"/>
        <family val="1"/>
      </rPr>
      <t>HI-QC611-CN31</t>
    </r>
  </si>
  <si>
    <r>
      <rPr>
        <sz val="8"/>
        <rFont val="ＭＳ Ｐ明朝"/>
        <family val="1"/>
      </rPr>
      <t>HI-QC611-CN32</t>
    </r>
  </si>
  <si>
    <r>
      <rPr>
        <sz val="8"/>
        <rFont val="ＭＳ Ｐ明朝"/>
        <family val="1"/>
      </rPr>
      <t>HI-QC611-CN33</t>
    </r>
  </si>
  <si>
    <r>
      <rPr>
        <sz val="8"/>
        <rFont val="ＭＳ Ｐ明朝"/>
        <family val="1"/>
      </rPr>
      <t>HI-QC612-CN31</t>
    </r>
  </si>
  <si>
    <r>
      <rPr>
        <sz val="8"/>
        <rFont val="ＭＳ Ｐ明朝"/>
        <family val="1"/>
      </rPr>
      <t>HI-QC612-CN32</t>
    </r>
  </si>
  <si>
    <r>
      <rPr>
        <sz val="8"/>
        <rFont val="ＭＳ Ｐ明朝"/>
        <family val="1"/>
      </rPr>
      <t>HI-QC612-CN33</t>
    </r>
  </si>
  <si>
    <r>
      <rPr>
        <sz val="8"/>
        <rFont val="ＭＳ Ｐ明朝"/>
        <family val="1"/>
      </rPr>
      <t>HIQC-JP45</t>
    </r>
  </si>
  <si>
    <r>
      <rPr>
        <sz val="8"/>
        <rFont val="ＭＳ Ｐ明朝"/>
        <family val="1"/>
      </rPr>
      <t>HIQC-JP45-B00</t>
    </r>
  </si>
  <si>
    <r>
      <rPr>
        <sz val="8"/>
        <rFont val="ＭＳ Ｐ明朝"/>
        <family val="1"/>
      </rPr>
      <t>HIQC-JP45-C00</t>
    </r>
  </si>
  <si>
    <r>
      <rPr>
        <sz val="8"/>
        <rFont val="ＭＳ Ｐ明朝"/>
        <family val="1"/>
      </rPr>
      <t>HIQC-JP45-D00</t>
    </r>
  </si>
  <si>
    <r>
      <rPr>
        <sz val="8"/>
        <rFont val="ＭＳ Ｐ明朝"/>
        <family val="1"/>
      </rPr>
      <t>HIQC-JP45-A06</t>
    </r>
  </si>
  <si>
    <r>
      <rPr>
        <sz val="8"/>
        <rFont val="ＭＳ Ｐ明朝"/>
        <family val="1"/>
      </rPr>
      <t>HIQC-JP45-B06</t>
    </r>
  </si>
  <si>
    <r>
      <rPr>
        <sz val="8"/>
        <rFont val="ＭＳ Ｐ明朝"/>
        <family val="1"/>
      </rPr>
      <t>HIQC-JP45-C06</t>
    </r>
  </si>
  <si>
    <r>
      <rPr>
        <sz val="8"/>
        <rFont val="ＭＳ Ｐ明朝"/>
        <family val="1"/>
      </rPr>
      <t>HIQC-JP45-D06</t>
    </r>
  </si>
  <si>
    <r>
      <rPr>
        <sz val="8"/>
        <rFont val="ＭＳ Ｐ明朝"/>
        <family val="1"/>
      </rPr>
      <t>HIQC-JP30</t>
    </r>
  </si>
  <si>
    <r>
      <rPr>
        <sz val="8"/>
        <rFont val="ＭＳ Ｐ明朝"/>
        <family val="1"/>
      </rPr>
      <t>HIQC-JP30-B00</t>
    </r>
  </si>
  <si>
    <r>
      <rPr>
        <sz val="8"/>
        <rFont val="ＭＳ Ｐ明朝"/>
        <family val="1"/>
      </rPr>
      <t>HIQC-JP30-C00</t>
    </r>
  </si>
  <si>
    <r>
      <rPr>
        <sz val="8"/>
        <rFont val="ＭＳ Ｐ明朝"/>
        <family val="1"/>
      </rPr>
      <t>HIQC-JP30-D00</t>
    </r>
  </si>
  <si>
    <r>
      <rPr>
        <sz val="8"/>
        <rFont val="ＭＳ Ｐ明朝"/>
        <family val="1"/>
      </rPr>
      <t>HIQC-JP30-A06</t>
    </r>
  </si>
  <si>
    <r>
      <rPr>
        <sz val="8"/>
        <rFont val="ＭＳ Ｐ明朝"/>
        <family val="1"/>
      </rPr>
      <t>HIQC-JP30-B06</t>
    </r>
  </si>
  <si>
    <r>
      <rPr>
        <sz val="8"/>
        <rFont val="ＭＳ Ｐ明朝"/>
        <family val="1"/>
      </rPr>
      <t>HIQC-JP30-C06</t>
    </r>
  </si>
  <si>
    <r>
      <rPr>
        <sz val="8"/>
        <rFont val="ＭＳ Ｐ明朝"/>
        <family val="1"/>
      </rPr>
      <t>HIQC-JP30-D06</t>
    </r>
  </si>
  <si>
    <r>
      <rPr>
        <sz val="8"/>
        <rFont val="ＭＳ Ｐ明朝"/>
        <family val="1"/>
      </rPr>
      <t xml:space="preserve">三井物産プラントシステム
</t>
    </r>
    <r>
      <rPr>
        <sz val="8"/>
        <rFont val="ＭＳ Ｐ明朝"/>
        <family val="1"/>
      </rPr>
      <t>（Daeyoung Chaevi）</t>
    </r>
  </si>
  <si>
    <r>
      <rPr>
        <sz val="8"/>
        <rFont val="ＭＳ Ｐ明朝"/>
        <family val="1"/>
      </rPr>
      <t>DCV-3FJ180P-I</t>
    </r>
  </si>
  <si>
    <r>
      <rPr>
        <sz val="8"/>
        <rFont val="ＭＳ Ｐ明朝"/>
        <family val="1"/>
      </rPr>
      <t>DCV-3FJ120P-I</t>
    </r>
  </si>
  <si>
    <r>
      <rPr>
        <sz val="8"/>
        <rFont val="ＭＳ Ｐ明朝"/>
        <family val="1"/>
      </rPr>
      <t>A-QUICK-QC180R-S</t>
    </r>
  </si>
  <si>
    <r>
      <rPr>
        <sz val="8"/>
        <rFont val="ＭＳ Ｐ明朝"/>
        <family val="1"/>
      </rPr>
      <t>HC0179</t>
    </r>
  </si>
  <si>
    <r>
      <rPr>
        <sz val="8"/>
        <rFont val="ＭＳ Ｐ明朝"/>
        <family val="1"/>
      </rPr>
      <t>HC0358</t>
    </r>
  </si>
  <si>
    <r>
      <rPr>
        <sz val="8"/>
        <rFont val="ＭＳ Ｐ明朝"/>
        <family val="1"/>
      </rPr>
      <t>EK100-1</t>
    </r>
  </si>
  <si>
    <t>ENC-DCL040A-J</t>
  </si>
  <si>
    <t>ENC-DCL040B-J</t>
  </si>
  <si>
    <t>50kW以上90kW未満</t>
    <phoneticPr fontId="2"/>
  </si>
  <si>
    <t>ENC-DCL060B-J</t>
  </si>
  <si>
    <t>ENC-DCL080B-J</t>
  </si>
  <si>
    <t>ENC-DCL060A-J</t>
  </si>
  <si>
    <t>ENC-DCL080A-J</t>
  </si>
  <si>
    <t>ENC-DCL100A-J</t>
  </si>
  <si>
    <t>ENC-DCL120A-J</t>
  </si>
  <si>
    <t>ENC-DCL100B-J</t>
  </si>
  <si>
    <t>ENC-DCL120B-J</t>
  </si>
  <si>
    <t>ハセテック</t>
    <phoneticPr fontId="2"/>
  </si>
  <si>
    <t>PM-CS09-J-CG</t>
    <phoneticPr fontId="2"/>
  </si>
  <si>
    <t>PM-CS09-J-CG10</t>
    <phoneticPr fontId="2"/>
  </si>
  <si>
    <t>１３.ビル、ホテル、旅館、レジャー施設、各種サービス</t>
    <phoneticPr fontId="2"/>
  </si>
  <si>
    <t>リース</t>
  </si>
  <si>
    <t>2025/1/22更新</t>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</si>
</sst>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lt;=999]000;[&lt;=9999]000\-00;000\-0000"/>
    <numFmt numFmtId="178" formatCode="#,##0_ "/>
    <numFmt numFmtId="179" formatCode="[$-411]ggge&quot;年&quot;m&quot;月&quot;d&quot;日&quot;;@"/>
    <numFmt numFmtId="180" formatCode="#,##0_ ;[Red]\-#,##0\ "/>
    <numFmt numFmtId="181" formatCode="#,##0_);[Red]\(#,##0\)"/>
    <numFmt numFmtId="182" formatCode="0;[Red]0"/>
  </numFmts>
  <fonts count="54"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charset val="128"/>
    </font>
    <font>
      <sz val="9"/>
      <color theme="1"/>
      <name val="ＭＳ Ｐ明朝"/>
      <family val="1"/>
      <charset val="128"/>
    </font>
    <font>
      <vertAlign val="superscript"/>
      <sz val="11"/>
      <color theme="1"/>
      <name val="ＭＳ Ｐ明朝"/>
      <family val="1"/>
      <charset val="128"/>
    </font>
    <font>
      <b/>
      <sz val="11"/>
      <color theme="1"/>
      <name val="ＭＳ Ｐ明朝"/>
      <family val="1"/>
      <charset val="128"/>
    </font>
    <font>
      <vertAlign val="superscript"/>
      <sz val="10"/>
      <color theme="1"/>
      <name val="ＭＳ Ｐ明朝"/>
      <family val="1"/>
      <charset val="128"/>
    </font>
    <font>
      <sz val="14"/>
      <color theme="1"/>
      <name val="ＭＳ Ｐ明朝"/>
      <family val="1"/>
      <charset val="128"/>
    </font>
    <font>
      <vertAlign val="superscript"/>
      <sz val="9"/>
      <color theme="1"/>
      <name val="ＭＳ Ｐ明朝"/>
      <family val="1"/>
      <charset val="128"/>
    </font>
    <font>
      <sz val="11"/>
      <color theme="1"/>
      <name val="游ゴシック"/>
      <family val="2"/>
      <charset val="128"/>
      <scheme val="minor"/>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1"/>
      <color rgb="FF0070C0"/>
      <name val="游ゴシック"/>
      <family val="3"/>
      <charset val="128"/>
      <scheme val="minor"/>
    </font>
    <font>
      <b/>
      <sz val="11"/>
      <color rgb="FF00B050"/>
      <name val="游ゴシック"/>
      <family val="3"/>
      <charset val="128"/>
      <scheme val="minor"/>
    </font>
    <font>
      <b/>
      <sz val="11"/>
      <color rgb="FFFFC000"/>
      <name val="游ゴシック"/>
      <family val="3"/>
      <charset val="128"/>
      <scheme val="minor"/>
    </font>
    <font>
      <b/>
      <sz val="11"/>
      <color rgb="FF002060"/>
      <name val="游ゴシック"/>
      <family val="3"/>
      <charset val="128"/>
      <scheme val="minor"/>
    </font>
    <font>
      <b/>
      <sz val="16"/>
      <color theme="0"/>
      <name val="游ゴシック"/>
      <family val="3"/>
      <charset val="128"/>
      <scheme val="minor"/>
    </font>
    <font>
      <sz val="11"/>
      <color rgb="FFFF0000"/>
      <name val="游ゴシック"/>
      <family val="3"/>
      <charset val="128"/>
      <scheme val="minor"/>
    </font>
    <font>
      <b/>
      <sz val="14"/>
      <color rgb="FFFF0000"/>
      <name val="游ゴシック"/>
      <family val="3"/>
      <charset val="128"/>
      <scheme val="minor"/>
    </font>
    <font>
      <b/>
      <sz val="11"/>
      <color theme="0"/>
      <name val="游ゴシック"/>
      <family val="3"/>
      <charset val="128"/>
      <scheme val="minor"/>
    </font>
    <font>
      <b/>
      <sz val="11"/>
      <color rgb="FF7030A0"/>
      <name val="游ゴシック"/>
      <family val="3"/>
      <charset val="128"/>
      <scheme val="minor"/>
    </font>
    <font>
      <sz val="11"/>
      <name val="游ゴシック"/>
      <family val="3"/>
      <charset val="128"/>
      <scheme val="minor"/>
    </font>
    <font>
      <sz val="12"/>
      <color theme="1"/>
      <name val="ＭＳ Ｐ明朝"/>
      <family val="1"/>
      <charset val="128"/>
    </font>
    <font>
      <b/>
      <u/>
      <sz val="11"/>
      <color theme="1"/>
      <name val="游ゴシック"/>
      <family val="3"/>
      <charset val="128"/>
      <scheme val="minor"/>
    </font>
    <font>
      <u/>
      <sz val="11"/>
      <color theme="1"/>
      <name val="ＭＳ Ｐ明朝"/>
      <family val="1"/>
      <charset val="128"/>
    </font>
    <font>
      <sz val="12"/>
      <color theme="1"/>
      <name val="ＭＳ 明朝"/>
      <family val="1"/>
      <charset val="128"/>
    </font>
    <font>
      <sz val="16"/>
      <color theme="1"/>
      <name val="ＭＳ 明朝"/>
      <family val="1"/>
      <charset val="128"/>
    </font>
    <font>
      <sz val="11"/>
      <color theme="1"/>
      <name val="ＭＳ 明朝"/>
      <family val="1"/>
      <charset val="128"/>
    </font>
    <font>
      <u/>
      <sz val="12"/>
      <color theme="1"/>
      <name val="ＭＳ 明朝"/>
      <family val="1"/>
      <charset val="128"/>
    </font>
    <font>
      <sz val="12"/>
      <color theme="1"/>
      <name val="Century"/>
      <family val="1"/>
    </font>
    <font>
      <sz val="8"/>
      <name val="ＭＳ Ｐ明朝"/>
      <family val="1"/>
      <charset val="128"/>
    </font>
    <font>
      <sz val="8"/>
      <name val="ＭＳ Ｐ明朝"/>
      <family val="1"/>
    </font>
    <font>
      <sz val="8.5"/>
      <name val="ＭＳ Ｐ明朝"/>
      <family val="1"/>
      <charset val="128"/>
    </font>
    <font>
      <sz val="8.5"/>
      <name val="ＭＳ Ｐ明朝"/>
      <family val="1"/>
    </font>
    <font>
      <sz val="10"/>
      <color rgb="FF000000"/>
      <name val="Times New Roman"/>
      <family val="1"/>
    </font>
    <font>
      <sz val="8.5"/>
      <name val="ＭＳ Ｐゴシック"/>
      <family val="3"/>
      <charset val="128"/>
    </font>
    <font>
      <sz val="8.5"/>
      <name val="ＭＳ Ｐゴシック"/>
      <family val="3"/>
    </font>
    <font>
      <sz val="9"/>
      <name val="ＭＳ Ｐゴシック"/>
      <family val="3"/>
      <charset val="128"/>
    </font>
    <font>
      <sz val="9"/>
      <name val="ＭＳ Ｐゴシック"/>
      <family val="3"/>
    </font>
    <font>
      <sz val="11"/>
      <name val="ＭＳ Ｐ明朝"/>
      <family val="1"/>
      <charset val="128"/>
    </font>
    <font>
      <sz val="11"/>
      <color rgb="FFFF0000"/>
      <name val="ＭＳ Ｐ明朝"/>
      <family val="1"/>
      <charset val="128"/>
    </font>
    <font>
      <sz val="11"/>
      <color rgb="FF000000"/>
      <name val="ＭＳ Ｐ明朝"/>
      <family val="1"/>
      <charset val="128"/>
    </font>
    <font>
      <sz val="8"/>
      <color rgb="FF000000"/>
      <name val="ＭＳ Ｐ明朝"/>
      <family val="2"/>
    </font>
    <font>
      <sz val="10"/>
      <color rgb="FF000000"/>
      <name val="ＭＳ Ｐ明朝"/>
      <family val="1"/>
      <charset val="128"/>
    </font>
    <font>
      <sz val="11"/>
      <color rgb="FFFF0000"/>
      <name val="游ゴシック"/>
      <family val="2"/>
      <charset val="128"/>
      <scheme val="minor"/>
    </font>
    <font>
      <b/>
      <vertAlign val="superscript"/>
      <sz val="11"/>
      <color rgb="FF7030A0"/>
      <name val="游ゴシック"/>
      <family val="3"/>
      <charset val="128"/>
      <scheme val="minor"/>
    </font>
    <font>
      <sz val="8.5"/>
      <color rgb="FFFF0000"/>
      <name val="ＭＳ Ｐ明朝"/>
      <family val="1"/>
      <charset val="128"/>
    </font>
    <font>
      <sz val="8.5"/>
      <color rgb="FFFF0000"/>
      <name val="ＭＳ Ｐ明朝"/>
      <family val="1"/>
    </font>
    <font>
      <sz val="11"/>
      <color rgb="FF00B0F0"/>
      <name val="游ゴシック"/>
      <family val="2"/>
      <charset val="128"/>
      <scheme val="minor"/>
    </font>
    <font>
      <sz val="8.5"/>
      <color rgb="FF00B0F0"/>
      <name val="ＭＳ Ｐ明朝"/>
      <family val="1"/>
      <charset val="128"/>
    </font>
  </fonts>
  <fills count="12">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s>
  <borders count="11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bottom style="thin">
        <color indexed="64"/>
      </bottom>
      <diagonal/>
    </border>
    <border>
      <left style="medium">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style="medium">
        <color auto="1"/>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thin">
        <color auto="1"/>
      </right>
      <top style="medium">
        <color auto="1"/>
      </top>
      <bottom/>
      <diagonal/>
    </border>
    <border>
      <left style="medium">
        <color auto="1"/>
      </left>
      <right/>
      <top style="medium">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bottom/>
      <diagonal/>
    </border>
    <border>
      <left/>
      <right style="medium">
        <color auto="1"/>
      </right>
      <top/>
      <bottom/>
      <diagonal/>
    </border>
    <border>
      <left/>
      <right/>
      <top style="mediumDashDot">
        <color auto="1"/>
      </top>
      <bottom/>
      <diagonal/>
    </border>
    <border>
      <left/>
      <right/>
      <top style="mediumDashDot">
        <color indexed="64"/>
      </top>
      <bottom style="thin">
        <color indexed="64"/>
      </bottom>
      <diagonal/>
    </border>
    <border>
      <left/>
      <right/>
      <top/>
      <bottom style="mediumDashDot">
        <color auto="1"/>
      </bottom>
      <diagonal/>
    </border>
    <border>
      <left/>
      <right/>
      <top style="thin">
        <color indexed="64"/>
      </top>
      <bottom style="mediumDashDot">
        <color indexed="64"/>
      </bottom>
      <diagonal/>
    </border>
    <border>
      <left/>
      <right/>
      <top/>
      <bottom style="hair">
        <color auto="1"/>
      </bottom>
      <diagonal/>
    </border>
    <border>
      <left/>
      <right/>
      <top style="hair">
        <color auto="1"/>
      </top>
      <bottom style="hair">
        <color auto="1"/>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thin">
        <color indexed="64"/>
      </left>
      <right style="medium">
        <color indexed="64"/>
      </right>
      <top style="thin">
        <color rgb="FF000000"/>
      </top>
      <bottom/>
      <diagonal/>
    </border>
    <border>
      <left style="thin">
        <color indexed="64"/>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38" fillId="0" borderId="0"/>
  </cellStyleXfs>
  <cellXfs count="685">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lef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0" fontId="1" fillId="0" borderId="0" xfId="0" quotePrefix="1" applyFont="1">
      <alignment vertical="center"/>
    </xf>
    <xf numFmtId="56" fontId="1" fillId="0" borderId="0" xfId="0" quotePrefix="1" applyNumberFormat="1" applyFont="1" applyAlignment="1">
      <alignment horizontal="left" vertical="center"/>
    </xf>
    <xf numFmtId="0" fontId="1" fillId="0" borderId="0" xfId="0" applyFont="1" applyAlignment="1">
      <alignment vertical="center"/>
    </xf>
    <xf numFmtId="0" fontId="1" fillId="0" borderId="0" xfId="0" applyFont="1" applyAlignment="1">
      <alignment vertical="top"/>
    </xf>
    <xf numFmtId="0" fontId="5" fillId="0" borderId="0" xfId="0" applyFont="1">
      <alignment vertical="center"/>
    </xf>
    <xf numFmtId="0" fontId="5" fillId="0" borderId="0" xfId="0" applyFont="1" applyAlignment="1">
      <alignment horizontal="right" vertical="center"/>
    </xf>
    <xf numFmtId="0" fontId="1" fillId="0" borderId="0" xfId="0" applyFont="1" applyBorder="1" applyAlignment="1">
      <alignment vertical="center"/>
    </xf>
    <xf numFmtId="0" fontId="7" fillId="0" borderId="0" xfId="0" applyFont="1">
      <alignment vertical="center"/>
    </xf>
    <xf numFmtId="0" fontId="1" fillId="0" borderId="34" xfId="0" applyFont="1" applyBorder="1" applyAlignment="1">
      <alignment vertical="center" wrapText="1"/>
    </xf>
    <xf numFmtId="0" fontId="1" fillId="0" borderId="42" xfId="0" applyFont="1" applyBorder="1" applyAlignment="1">
      <alignment vertical="center" wrapText="1"/>
    </xf>
    <xf numFmtId="0" fontId="1" fillId="0" borderId="38" xfId="0" applyFont="1" applyBorder="1" applyAlignment="1">
      <alignment vertical="center" wrapText="1"/>
    </xf>
    <xf numFmtId="0" fontId="1" fillId="0" borderId="37" xfId="0" applyFont="1" applyBorder="1" applyAlignment="1">
      <alignment vertical="center" wrapText="1"/>
    </xf>
    <xf numFmtId="0" fontId="1" fillId="0" borderId="34" xfId="0" applyFont="1" applyBorder="1">
      <alignment vertical="center"/>
    </xf>
    <xf numFmtId="0" fontId="1" fillId="0" borderId="42" xfId="0" applyFont="1" applyBorder="1">
      <alignment vertical="center"/>
    </xf>
    <xf numFmtId="0" fontId="1" fillId="0" borderId="0" xfId="0" applyFont="1" applyBorder="1">
      <alignment vertical="center"/>
    </xf>
    <xf numFmtId="0" fontId="1" fillId="0" borderId="57" xfId="0" applyFont="1" applyBorder="1">
      <alignment vertical="center"/>
    </xf>
    <xf numFmtId="0" fontId="1" fillId="0" borderId="38" xfId="0" applyFont="1" applyBorder="1">
      <alignment vertical="center"/>
    </xf>
    <xf numFmtId="0" fontId="1" fillId="0" borderId="37" xfId="0" applyFont="1" applyBorder="1">
      <alignment vertical="center"/>
    </xf>
    <xf numFmtId="0" fontId="1" fillId="0" borderId="0" xfId="0" applyFont="1" applyAlignment="1">
      <alignment horizontal="center" vertical="center"/>
    </xf>
    <xf numFmtId="0" fontId="1" fillId="0" borderId="11" xfId="0" applyFont="1" applyBorder="1" applyAlignment="1">
      <alignment vertical="center" wrapText="1"/>
    </xf>
    <xf numFmtId="0" fontId="1" fillId="0" borderId="10" xfId="0" applyFont="1" applyBorder="1" applyAlignment="1">
      <alignment vertical="center"/>
    </xf>
    <xf numFmtId="0" fontId="1" fillId="0" borderId="10" xfId="0" applyFont="1" applyBorder="1">
      <alignment vertical="center"/>
    </xf>
    <xf numFmtId="0" fontId="1" fillId="0" borderId="9" xfId="0" applyFont="1" applyBorder="1">
      <alignment vertical="center"/>
    </xf>
    <xf numFmtId="0" fontId="1" fillId="0" borderId="8" xfId="0" applyFont="1" applyBorder="1" applyAlignment="1">
      <alignment vertical="center"/>
    </xf>
    <xf numFmtId="0" fontId="1" fillId="0" borderId="7" xfId="0" applyFont="1" applyBorder="1">
      <alignment vertical="center"/>
    </xf>
    <xf numFmtId="0" fontId="1" fillId="0" borderId="5" xfId="0" applyFont="1" applyBorder="1" applyAlignment="1">
      <alignment vertical="center" wrapText="1"/>
    </xf>
    <xf numFmtId="0" fontId="1" fillId="0" borderId="3" xfId="0" applyFont="1" applyBorder="1" applyAlignment="1">
      <alignment vertical="center"/>
    </xf>
    <xf numFmtId="0" fontId="1" fillId="0" borderId="4" xfId="0" applyFont="1" applyBorder="1">
      <alignment vertical="center"/>
    </xf>
    <xf numFmtId="0" fontId="1"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lignment vertical="center"/>
    </xf>
    <xf numFmtId="0" fontId="5" fillId="0" borderId="0" xfId="0" applyFont="1" applyAlignment="1">
      <alignment horizontal="left" vertical="center"/>
    </xf>
    <xf numFmtId="0" fontId="9" fillId="0" borderId="0" xfId="0" applyFont="1">
      <alignment vertical="center"/>
    </xf>
    <xf numFmtId="0" fontId="1" fillId="0" borderId="0" xfId="0" quotePrefix="1" applyFont="1" applyBorder="1" applyAlignment="1">
      <alignment vertical="center"/>
    </xf>
    <xf numFmtId="0" fontId="12" fillId="2" borderId="0" xfId="0" applyFont="1" applyFill="1">
      <alignment vertical="center"/>
    </xf>
    <xf numFmtId="0" fontId="0" fillId="2" borderId="0" xfId="0" applyFill="1">
      <alignment vertical="center"/>
    </xf>
    <xf numFmtId="0" fontId="13"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22" xfId="0" applyFill="1" applyBorder="1">
      <alignment vertical="center"/>
    </xf>
    <xf numFmtId="0" fontId="0" fillId="0" borderId="22" xfId="0" applyBorder="1">
      <alignment vertical="center"/>
    </xf>
    <xf numFmtId="0" fontId="0" fillId="4" borderId="22" xfId="0" applyFill="1" applyBorder="1">
      <alignment vertical="center"/>
    </xf>
    <xf numFmtId="0" fontId="0" fillId="5" borderId="22" xfId="0" applyFill="1" applyBorder="1">
      <alignment vertical="center"/>
    </xf>
    <xf numFmtId="0" fontId="0" fillId="0" borderId="0" xfId="0" applyAlignment="1">
      <alignment vertical="center"/>
    </xf>
    <xf numFmtId="0" fontId="0" fillId="0" borderId="0" xfId="0" applyAlignment="1">
      <alignment horizontal="center" vertical="center"/>
    </xf>
    <xf numFmtId="177" fontId="0" fillId="0" borderId="6" xfId="0" applyNumberFormat="1" applyBorder="1" applyAlignment="1">
      <alignment vertical="center"/>
    </xf>
    <xf numFmtId="177" fontId="0" fillId="0" borderId="2" xfId="0" applyNumberFormat="1" applyBorder="1" applyAlignment="1">
      <alignment vertical="center"/>
    </xf>
    <xf numFmtId="0" fontId="0" fillId="0" borderId="2" xfId="0" applyFill="1" applyBorder="1" applyAlignment="1">
      <alignment horizontal="center" vertical="center"/>
    </xf>
    <xf numFmtId="177" fontId="0" fillId="0" borderId="2" xfId="0" applyNumberFormat="1" applyFill="1" applyBorder="1" applyAlignment="1">
      <alignment horizontal="center" vertical="center"/>
    </xf>
    <xf numFmtId="177" fontId="0" fillId="0" borderId="2" xfId="0" applyNumberFormat="1" applyFill="1" applyBorder="1" applyAlignment="1">
      <alignment vertical="center"/>
    </xf>
    <xf numFmtId="0" fontId="0" fillId="0" borderId="1" xfId="0" applyFill="1" applyBorder="1" applyAlignment="1">
      <alignment vertical="center"/>
    </xf>
    <xf numFmtId="0" fontId="0" fillId="0" borderId="1" xfId="0" applyBorder="1" applyAlignment="1">
      <alignment horizontal="left" vertical="center"/>
    </xf>
    <xf numFmtId="0" fontId="15" fillId="0" borderId="10" xfId="0" applyFont="1" applyBorder="1" applyAlignment="1">
      <alignment vertical="center"/>
    </xf>
    <xf numFmtId="0" fontId="0" fillId="0" borderId="10" xfId="0" applyBorder="1" applyAlignment="1">
      <alignment vertical="center"/>
    </xf>
    <xf numFmtId="0" fontId="0" fillId="0" borderId="0" xfId="0" applyAlignment="1">
      <alignment horizontal="left" vertical="center"/>
    </xf>
    <xf numFmtId="177" fontId="0" fillId="0" borderId="6" xfId="0" applyNumberFormat="1" applyFill="1" applyBorder="1" applyAlignment="1">
      <alignment vertical="center"/>
    </xf>
    <xf numFmtId="0" fontId="15" fillId="0" borderId="0" xfId="0" applyFont="1" applyAlignment="1">
      <alignment horizontal="left" vertical="center"/>
    </xf>
    <xf numFmtId="3" fontId="0" fillId="0" borderId="0" xfId="0" applyNumberFormat="1">
      <alignment vertical="center"/>
    </xf>
    <xf numFmtId="0" fontId="22" fillId="0" borderId="0" xfId="0" applyFont="1">
      <alignment vertical="center"/>
    </xf>
    <xf numFmtId="38" fontId="0" fillId="0" borderId="0" xfId="1" applyFont="1" applyFill="1" applyBorder="1" applyAlignment="1">
      <alignment horizontal="center" vertical="center"/>
    </xf>
    <xf numFmtId="0" fontId="0" fillId="0" borderId="58" xfId="0" applyBorder="1" applyAlignment="1">
      <alignment vertical="center"/>
    </xf>
    <xf numFmtId="0" fontId="0" fillId="0" borderId="58" xfId="0" applyBorder="1" applyAlignment="1">
      <alignment horizontal="left" vertical="center"/>
    </xf>
    <xf numFmtId="38" fontId="0" fillId="5" borderId="1" xfId="1" applyFont="1" applyFill="1" applyBorder="1" applyAlignment="1">
      <alignment vertical="center"/>
    </xf>
    <xf numFmtId="38" fontId="0" fillId="0" borderId="1" xfId="1" applyFont="1" applyBorder="1" applyAlignment="1">
      <alignment vertical="center"/>
    </xf>
    <xf numFmtId="0" fontId="1" fillId="0" borderId="0" xfId="0" applyFont="1" applyBorder="1" applyAlignment="1">
      <alignment horizontal="left" vertical="center"/>
    </xf>
    <xf numFmtId="0" fontId="0" fillId="9" borderId="22" xfId="0" applyFill="1" applyBorder="1">
      <alignment vertical="center"/>
    </xf>
    <xf numFmtId="0" fontId="0" fillId="0" borderId="0" xfId="0" quotePrefix="1">
      <alignment vertical="center"/>
    </xf>
    <xf numFmtId="0" fontId="15" fillId="0" borderId="0" xfId="0" applyFont="1">
      <alignment vertical="center"/>
    </xf>
    <xf numFmtId="0" fontId="21" fillId="0" borderId="0" xfId="0" applyFont="1">
      <alignment vertical="center"/>
    </xf>
    <xf numFmtId="0" fontId="0" fillId="0" borderId="59" xfId="0" applyBorder="1" applyAlignment="1">
      <alignment horizontal="left" vertical="center"/>
    </xf>
    <xf numFmtId="0" fontId="0" fillId="0" borderId="1" xfId="0" applyBorder="1" applyAlignment="1">
      <alignment vertical="center"/>
    </xf>
    <xf numFmtId="0" fontId="1" fillId="0" borderId="5" xfId="0"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0" fontId="1" fillId="0" borderId="8" xfId="0" applyFont="1" applyBorder="1" applyAlignment="1">
      <alignment vertical="top"/>
    </xf>
    <xf numFmtId="0" fontId="1" fillId="0" borderId="0" xfId="0" applyFont="1" applyBorder="1" applyAlignment="1">
      <alignment vertical="top"/>
    </xf>
    <xf numFmtId="0" fontId="1" fillId="0" borderId="7" xfId="0" applyFont="1" applyBorder="1" applyAlignment="1">
      <alignment vertical="top"/>
    </xf>
    <xf numFmtId="0" fontId="1" fillId="0" borderId="7" xfId="0" applyFont="1" applyBorder="1" applyAlignment="1">
      <alignment vertical="center"/>
    </xf>
    <xf numFmtId="0" fontId="1" fillId="0" borderId="8"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3" xfId="0" applyFont="1" applyBorder="1">
      <alignment vertical="center"/>
    </xf>
    <xf numFmtId="0" fontId="3" fillId="0" borderId="4" xfId="0" applyFont="1" applyBorder="1">
      <alignment vertical="center"/>
    </xf>
    <xf numFmtId="0" fontId="4" fillId="0" borderId="0" xfId="0" applyFont="1" applyBorder="1">
      <alignment vertical="center"/>
    </xf>
    <xf numFmtId="0" fontId="1" fillId="0" borderId="0" xfId="0" quotePrefix="1" applyFont="1" applyAlignment="1">
      <alignment horizontal="left" vertical="center"/>
    </xf>
    <xf numFmtId="0" fontId="0" fillId="0" borderId="22" xfId="0" applyBorder="1" applyAlignment="1">
      <alignment horizontal="left" vertical="center"/>
    </xf>
    <xf numFmtId="0" fontId="0" fillId="0" borderId="2" xfId="0" applyBorder="1" applyAlignment="1">
      <alignment horizontal="left" vertical="center"/>
    </xf>
    <xf numFmtId="38" fontId="0" fillId="0" borderId="2" xfId="1" applyFont="1" applyBorder="1" applyAlignment="1" applyProtection="1">
      <alignment horizontal="left" vertical="center"/>
      <protection locked="0"/>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54" xfId="0" applyFill="1" applyBorder="1" applyAlignment="1" applyProtection="1">
      <alignment horizontal="center" vertical="center"/>
      <protection locked="0"/>
    </xf>
    <xf numFmtId="0" fontId="29" fillId="0" borderId="0" xfId="0" applyFont="1">
      <alignment vertical="center"/>
    </xf>
    <xf numFmtId="0" fontId="29" fillId="0" borderId="0" xfId="0" applyFont="1" applyAlignment="1">
      <alignment vertical="center"/>
    </xf>
    <xf numFmtId="0" fontId="29" fillId="0" borderId="0" xfId="0" applyFont="1" applyAlignment="1">
      <alignment vertical="center" wrapText="1"/>
    </xf>
    <xf numFmtId="0" fontId="30"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horizontal="right" vertical="center"/>
    </xf>
    <xf numFmtId="0" fontId="31" fillId="0" borderId="0" xfId="0" applyFont="1" applyAlignment="1" applyProtection="1">
      <alignment vertical="center" wrapText="1"/>
      <protection locked="0"/>
    </xf>
    <xf numFmtId="0" fontId="31" fillId="0" borderId="0" xfId="0" applyFont="1" applyProtection="1">
      <alignment vertical="center"/>
      <protection locked="0"/>
    </xf>
    <xf numFmtId="0" fontId="31" fillId="0" borderId="0" xfId="0" applyFont="1" applyAlignment="1" applyProtection="1">
      <alignment vertical="center"/>
      <protection locked="0"/>
    </xf>
    <xf numFmtId="0" fontId="29" fillId="0" borderId="0" xfId="0" applyFont="1" applyAlignment="1">
      <alignment horizontal="center" vertical="center"/>
    </xf>
    <xf numFmtId="0" fontId="29" fillId="0" borderId="0" xfId="0" applyFont="1" applyAlignment="1">
      <alignment horizontal="justify" vertical="center"/>
    </xf>
    <xf numFmtId="0" fontId="29" fillId="0" borderId="62" xfId="0" applyFont="1" applyBorder="1" applyAlignment="1">
      <alignment vertical="center"/>
    </xf>
    <xf numFmtId="0" fontId="29" fillId="0" borderId="62" xfId="0" applyFont="1" applyBorder="1">
      <alignment vertical="center"/>
    </xf>
    <xf numFmtId="0" fontId="29" fillId="0" borderId="63" xfId="0" applyFont="1" applyBorder="1" applyAlignment="1">
      <alignment vertical="center"/>
    </xf>
    <xf numFmtId="0" fontId="32" fillId="0" borderId="63" xfId="0" applyFont="1" applyBorder="1" applyAlignment="1">
      <alignment vertical="center"/>
    </xf>
    <xf numFmtId="0" fontId="29" fillId="0" borderId="0" xfId="0" applyFont="1" applyBorder="1" applyAlignment="1">
      <alignment vertical="center"/>
    </xf>
    <xf numFmtId="0" fontId="31" fillId="0" borderId="0" xfId="0" applyFont="1">
      <alignment vertical="center"/>
    </xf>
    <xf numFmtId="0" fontId="33" fillId="0" borderId="0" xfId="0" applyFont="1" applyAlignment="1">
      <alignment horizontal="justify" vertical="center"/>
    </xf>
    <xf numFmtId="0" fontId="0" fillId="0" borderId="6" xfId="0" applyBorder="1">
      <alignment vertical="center"/>
    </xf>
    <xf numFmtId="0" fontId="0" fillId="0" borderId="1" xfId="0" applyBorder="1">
      <alignment vertical="center"/>
    </xf>
    <xf numFmtId="0" fontId="0" fillId="0" borderId="11" xfId="0" applyBorder="1">
      <alignment vertical="center"/>
    </xf>
    <xf numFmtId="0" fontId="0" fillId="0" borderId="9" xfId="0" applyBorder="1">
      <alignment vertical="center"/>
    </xf>
    <xf numFmtId="0" fontId="0" fillId="0" borderId="45" xfId="0" applyBorder="1">
      <alignment vertical="center"/>
    </xf>
    <xf numFmtId="0" fontId="0" fillId="0" borderId="8" xfId="0" applyBorder="1">
      <alignment vertical="center"/>
    </xf>
    <xf numFmtId="0" fontId="0" fillId="0" borderId="7" xfId="0" applyBorder="1">
      <alignment vertical="center"/>
    </xf>
    <xf numFmtId="0" fontId="0" fillId="0" borderId="50" xfId="0" applyBorder="1">
      <alignment vertical="center"/>
    </xf>
    <xf numFmtId="0" fontId="0" fillId="0" borderId="5" xfId="0" applyBorder="1">
      <alignment vertical="center"/>
    </xf>
    <xf numFmtId="0" fontId="0" fillId="0" borderId="4" xfId="0" applyBorder="1">
      <alignment vertical="center"/>
    </xf>
    <xf numFmtId="0" fontId="0" fillId="0" borderId="54" xfId="0" applyBorder="1">
      <alignment vertical="center"/>
    </xf>
    <xf numFmtId="0" fontId="0" fillId="0" borderId="0" xfId="0" applyFill="1" applyBorder="1" applyAlignment="1">
      <alignment horizontal="left" vertical="top"/>
    </xf>
    <xf numFmtId="0" fontId="34" fillId="0" borderId="64" xfId="0" applyFont="1" applyFill="1" applyBorder="1" applyAlignment="1">
      <alignment vertical="top" wrapText="1"/>
    </xf>
    <xf numFmtId="0" fontId="34" fillId="0" borderId="65" xfId="0" applyFont="1" applyFill="1" applyBorder="1" applyAlignment="1">
      <alignment vertical="top" wrapText="1"/>
    </xf>
    <xf numFmtId="0" fontId="34" fillId="0" borderId="66" xfId="0" applyFont="1" applyFill="1" applyBorder="1" applyAlignment="1">
      <alignment vertical="top" wrapText="1"/>
    </xf>
    <xf numFmtId="0" fontId="34" fillId="0" borderId="67" xfId="0" applyFont="1" applyFill="1" applyBorder="1" applyAlignment="1">
      <alignment vertical="top" wrapText="1"/>
    </xf>
    <xf numFmtId="0" fontId="35" fillId="0" borderId="67" xfId="0" applyFont="1" applyFill="1" applyBorder="1" applyAlignment="1">
      <alignment vertical="top" wrapText="1"/>
    </xf>
    <xf numFmtId="0" fontId="34" fillId="0" borderId="0" xfId="0" applyFont="1" applyFill="1" applyBorder="1" applyAlignment="1">
      <alignment vertical="top" wrapText="1"/>
    </xf>
    <xf numFmtId="0" fontId="34" fillId="0" borderId="71" xfId="0" applyFont="1" applyFill="1" applyBorder="1" applyAlignment="1">
      <alignment vertical="top" wrapText="1"/>
    </xf>
    <xf numFmtId="0" fontId="34" fillId="0" borderId="72" xfId="0" applyFont="1" applyFill="1" applyBorder="1" applyAlignment="1">
      <alignment horizontal="center" vertical="top" wrapText="1"/>
    </xf>
    <xf numFmtId="0" fontId="34" fillId="0" borderId="73" xfId="0" applyFont="1" applyFill="1" applyBorder="1" applyAlignment="1">
      <alignment vertical="top" wrapText="1"/>
    </xf>
    <xf numFmtId="0" fontId="34" fillId="0" borderId="74" xfId="0" applyFont="1" applyFill="1" applyBorder="1" applyAlignment="1">
      <alignment vertical="top" wrapText="1"/>
    </xf>
    <xf numFmtId="0" fontId="0" fillId="0" borderId="0" xfId="0" applyFill="1" applyBorder="1" applyAlignment="1">
      <alignment wrapText="1"/>
    </xf>
    <xf numFmtId="3" fontId="46" fillId="0" borderId="0" xfId="0" applyNumberFormat="1" applyFont="1" applyFill="1" applyBorder="1" applyAlignment="1">
      <alignment vertical="top" shrinkToFit="1"/>
    </xf>
    <xf numFmtId="1" fontId="46" fillId="0" borderId="0" xfId="0" applyNumberFormat="1" applyFont="1" applyFill="1" applyBorder="1" applyAlignment="1">
      <alignment vertical="top" shrinkToFit="1"/>
    </xf>
    <xf numFmtId="0" fontId="1" fillId="0" borderId="88" xfId="0" applyFont="1" applyBorder="1" applyAlignment="1">
      <alignment vertical="center" wrapText="1"/>
    </xf>
    <xf numFmtId="0" fontId="1" fillId="0" borderId="89" xfId="0" applyFont="1" applyBorder="1" applyAlignment="1">
      <alignment vertical="center" wrapText="1"/>
    </xf>
    <xf numFmtId="0" fontId="1" fillId="0" borderId="90" xfId="0" applyFont="1" applyBorder="1" applyAlignment="1">
      <alignment vertical="center" wrapText="1"/>
    </xf>
    <xf numFmtId="0" fontId="1" fillId="0" borderId="93" xfId="0" applyFont="1" applyBorder="1" applyAlignment="1">
      <alignment vertical="center" wrapText="1"/>
    </xf>
    <xf numFmtId="0" fontId="48" fillId="0" borderId="0" xfId="0" applyFont="1">
      <alignment vertical="center"/>
    </xf>
    <xf numFmtId="0" fontId="0" fillId="0" borderId="3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48" fillId="0" borderId="56" xfId="0" applyFont="1" applyBorder="1" applyAlignment="1">
      <alignment horizontal="left" vertical="center"/>
    </xf>
    <xf numFmtId="0" fontId="48" fillId="0" borderId="44" xfId="0" applyFont="1" applyBorder="1" applyAlignment="1">
      <alignment horizontal="left" vertical="center"/>
    </xf>
    <xf numFmtId="0" fontId="52" fillId="0" borderId="0" xfId="0" applyFont="1" applyAlignment="1">
      <alignment horizontal="left" vertical="center"/>
    </xf>
    <xf numFmtId="0" fontId="0" fillId="0" borderId="22" xfId="0" applyBorder="1" applyProtection="1">
      <alignment vertical="center"/>
      <protection locked="0"/>
    </xf>
    <xf numFmtId="0" fontId="34" fillId="0" borderId="70" xfId="0" applyFont="1" applyBorder="1" applyAlignment="1">
      <alignment horizontal="left" vertical="center" wrapText="1"/>
    </xf>
    <xf numFmtId="0" fontId="35" fillId="0" borderId="77" xfId="0" applyFont="1" applyBorder="1" applyAlignment="1">
      <alignment horizontal="left" vertical="center" wrapText="1"/>
    </xf>
    <xf numFmtId="0" fontId="34" fillId="0" borderId="68" xfId="0" applyFont="1" applyBorder="1" applyAlignment="1">
      <alignment vertical="center" wrapText="1"/>
    </xf>
    <xf numFmtId="0" fontId="34" fillId="0" borderId="72" xfId="0" applyFont="1" applyBorder="1" applyAlignment="1">
      <alignment horizontal="left" vertical="top" wrapText="1" indent="1"/>
    </xf>
    <xf numFmtId="0" fontId="34" fillId="0" borderId="78" xfId="0" applyFont="1" applyBorder="1" applyAlignment="1">
      <alignment vertical="top" wrapText="1"/>
    </xf>
    <xf numFmtId="0" fontId="34" fillId="0" borderId="70" xfId="0" applyFont="1" applyBorder="1" applyAlignment="1">
      <alignment vertical="center" wrapText="1"/>
    </xf>
    <xf numFmtId="0" fontId="34" fillId="0" borderId="80" xfId="0" applyFont="1" applyBorder="1" applyAlignment="1">
      <alignment horizontal="left" vertical="center" wrapText="1"/>
    </xf>
    <xf numFmtId="0" fontId="34" fillId="0" borderId="81" xfId="0" applyFont="1" applyBorder="1" applyAlignment="1">
      <alignment vertical="center" wrapText="1"/>
    </xf>
    <xf numFmtId="0" fontId="34" fillId="0" borderId="70" xfId="0" applyFont="1" applyBorder="1" applyAlignment="1">
      <alignment vertical="top" wrapText="1"/>
    </xf>
    <xf numFmtId="0" fontId="34" fillId="11" borderId="70" xfId="0" applyFont="1" applyFill="1" applyBorder="1" applyAlignment="1">
      <alignment vertical="center" wrapText="1"/>
    </xf>
    <xf numFmtId="0" fontId="35" fillId="10" borderId="70" xfId="0" applyFont="1" applyFill="1" applyBorder="1" applyAlignment="1">
      <alignment vertical="center" wrapText="1"/>
    </xf>
    <xf numFmtId="0" fontId="34" fillId="10" borderId="70" xfId="0" applyFont="1" applyFill="1" applyBorder="1" applyAlignment="1">
      <alignment vertical="center" wrapText="1"/>
    </xf>
    <xf numFmtId="0" fontId="34" fillId="0" borderId="73" xfId="0" applyFont="1" applyBorder="1" applyAlignment="1">
      <alignment vertical="center" wrapText="1"/>
    </xf>
    <xf numFmtId="0" fontId="34" fillId="10" borderId="69" xfId="0" applyFont="1" applyFill="1" applyBorder="1" applyAlignment="1">
      <alignment horizontal="center" vertical="top" wrapText="1"/>
    </xf>
    <xf numFmtId="0" fontId="35" fillId="10" borderId="70" xfId="0" applyFont="1" applyFill="1" applyBorder="1" applyAlignment="1">
      <alignment vertical="top" wrapText="1"/>
    </xf>
    <xf numFmtId="0" fontId="34" fillId="10" borderId="69" xfId="0" applyFont="1" applyFill="1" applyBorder="1" applyAlignment="1">
      <alignment horizontal="left" vertical="top" wrapText="1"/>
    </xf>
    <xf numFmtId="0" fontId="34" fillId="10" borderId="70" xfId="0" applyFont="1" applyFill="1" applyBorder="1" applyAlignment="1">
      <alignment vertical="top" wrapText="1"/>
    </xf>
    <xf numFmtId="0" fontId="34" fillId="11" borderId="82" xfId="0" applyFont="1" applyFill="1" applyBorder="1" applyAlignment="1">
      <alignment horizontal="left" vertical="center" wrapText="1"/>
    </xf>
    <xf numFmtId="0" fontId="34" fillId="0" borderId="75" xfId="0" applyFont="1" applyBorder="1" applyAlignment="1">
      <alignment horizontal="left" vertical="center" wrapText="1"/>
    </xf>
    <xf numFmtId="0" fontId="34" fillId="0" borderId="71" xfId="0" applyFont="1" applyBorder="1" applyAlignment="1">
      <alignment horizontal="left" vertical="center" wrapText="1"/>
    </xf>
    <xf numFmtId="0" fontId="34" fillId="0" borderId="77" xfId="0" applyFont="1" applyBorder="1" applyAlignment="1">
      <alignment vertical="center" wrapText="1"/>
    </xf>
    <xf numFmtId="0" fontId="34" fillId="0" borderId="82" xfId="0" applyFont="1" applyBorder="1" applyAlignment="1">
      <alignment vertical="center" wrapText="1"/>
    </xf>
    <xf numFmtId="0" fontId="34" fillId="0" borderId="80" xfId="0" applyFont="1" applyBorder="1" applyAlignment="1">
      <alignment vertical="center" wrapText="1"/>
    </xf>
    <xf numFmtId="0" fontId="34" fillId="0" borderId="75" xfId="0" applyFont="1" applyBorder="1" applyAlignment="1">
      <alignment vertical="center" wrapText="1"/>
    </xf>
    <xf numFmtId="0" fontId="34" fillId="0" borderId="71" xfId="0" applyFont="1" applyBorder="1" applyAlignment="1">
      <alignment vertical="center" wrapText="1"/>
    </xf>
    <xf numFmtId="0" fontId="34" fillId="0" borderId="68" xfId="0" applyFont="1" applyBorder="1" applyAlignment="1">
      <alignment vertical="top" wrapText="1"/>
    </xf>
    <xf numFmtId="0" fontId="34" fillId="0" borderId="81" xfId="0" applyFont="1" applyBorder="1" applyAlignment="1">
      <alignment vertical="top" wrapText="1"/>
    </xf>
    <xf numFmtId="0" fontId="34" fillId="0" borderId="73" xfId="0" applyFont="1" applyBorder="1" applyAlignment="1">
      <alignment vertical="top" wrapText="1"/>
    </xf>
    <xf numFmtId="0" fontId="34" fillId="0" borderId="77" xfId="0" applyFont="1" applyBorder="1" applyAlignment="1">
      <alignment vertical="top" wrapText="1"/>
    </xf>
    <xf numFmtId="0" fontId="34" fillId="0" borderId="75" xfId="0" applyFont="1" applyBorder="1" applyAlignment="1">
      <alignment vertical="top" wrapText="1"/>
    </xf>
    <xf numFmtId="0" fontId="34" fillId="0" borderId="71" xfId="0" applyFont="1" applyBorder="1" applyAlignment="1">
      <alignment vertical="top" wrapText="1"/>
    </xf>
    <xf numFmtId="0" fontId="0" fillId="0" borderId="80" xfId="0" applyBorder="1" applyAlignment="1">
      <alignment vertical="top" wrapText="1"/>
    </xf>
    <xf numFmtId="0" fontId="0" fillId="0" borderId="81" xfId="0" applyBorder="1" applyAlignment="1">
      <alignment vertical="top" wrapText="1"/>
    </xf>
    <xf numFmtId="0" fontId="0" fillId="0" borderId="73" xfId="0" applyBorder="1" applyAlignment="1">
      <alignment vertical="top" wrapText="1"/>
    </xf>
    <xf numFmtId="0" fontId="34" fillId="11" borderId="72" xfId="0" applyFont="1" applyFill="1" applyBorder="1" applyAlignment="1">
      <alignment horizontal="left" vertical="top" wrapText="1" indent="1"/>
    </xf>
    <xf numFmtId="0" fontId="34" fillId="11" borderId="78" xfId="0" applyFont="1" applyFill="1" applyBorder="1" applyAlignment="1">
      <alignment vertical="top" wrapText="1"/>
    </xf>
    <xf numFmtId="0" fontId="0" fillId="0" borderId="81" xfId="0" applyBorder="1" applyAlignment="1">
      <alignment vertical="center" wrapText="1"/>
    </xf>
    <xf numFmtId="0" fontId="0" fillId="0" borderId="73" xfId="0" applyBorder="1" applyAlignment="1">
      <alignment vertical="center" wrapText="1"/>
    </xf>
    <xf numFmtId="0" fontId="0" fillId="0" borderId="71" xfId="0" applyBorder="1" applyAlignment="1">
      <alignment vertical="top" wrapText="1"/>
    </xf>
    <xf numFmtId="0" fontId="34" fillId="0" borderId="72" xfId="0" applyFont="1" applyBorder="1" applyAlignment="1">
      <alignment horizontal="center" vertical="top" wrapText="1"/>
    </xf>
    <xf numFmtId="0" fontId="34" fillId="0" borderId="83" xfId="0" applyFont="1" applyBorder="1" applyAlignment="1">
      <alignment horizontal="center" vertical="top" wrapText="1"/>
    </xf>
    <xf numFmtId="0" fontId="0" fillId="0" borderId="75" xfId="0" applyBorder="1" applyAlignment="1">
      <alignment vertical="top" wrapText="1"/>
    </xf>
    <xf numFmtId="0" fontId="0" fillId="0" borderId="77" xfId="0" applyBorder="1" applyAlignment="1">
      <alignment vertical="top" wrapText="1"/>
    </xf>
    <xf numFmtId="0" fontId="34" fillId="0" borderId="83" xfId="0" applyFont="1" applyBorder="1" applyAlignment="1">
      <alignment horizontal="left" vertical="top" wrapText="1"/>
    </xf>
    <xf numFmtId="0" fontId="34" fillId="0" borderId="84" xfId="0" applyFont="1" applyBorder="1" applyAlignment="1">
      <alignment horizontal="left" vertical="top" wrapText="1"/>
    </xf>
    <xf numFmtId="0" fontId="34" fillId="0" borderId="85" xfId="0" applyFont="1" applyBorder="1" applyAlignment="1">
      <alignment horizontal="center" vertical="top" wrapText="1"/>
    </xf>
    <xf numFmtId="0" fontId="34" fillId="0" borderId="85" xfId="0" applyFont="1" applyBorder="1" applyAlignment="1">
      <alignment horizontal="left" vertical="top" wrapText="1" indent="1"/>
    </xf>
    <xf numFmtId="0" fontId="34" fillId="0" borderId="86" xfId="0" applyFont="1" applyBorder="1" applyAlignment="1">
      <alignment vertical="top" wrapText="1"/>
    </xf>
    <xf numFmtId="0" fontId="34" fillId="11" borderId="64" xfId="0" applyFont="1" applyFill="1" applyBorder="1" applyAlignment="1">
      <alignment vertical="center" wrapText="1"/>
    </xf>
    <xf numFmtId="0" fontId="34" fillId="11" borderId="109" xfId="0" applyFont="1" applyFill="1" applyBorder="1" applyAlignment="1">
      <alignment horizontal="left" vertical="top" wrapText="1" indent="1"/>
    </xf>
    <xf numFmtId="0" fontId="34" fillId="11" borderId="110" xfId="0" applyFont="1" applyFill="1" applyBorder="1" applyAlignment="1">
      <alignment vertical="top" wrapText="1"/>
    </xf>
    <xf numFmtId="0" fontId="34" fillId="11" borderId="8" xfId="0" applyFont="1" applyFill="1" applyBorder="1" applyAlignment="1">
      <alignment vertical="center" wrapText="1"/>
    </xf>
    <xf numFmtId="0" fontId="34" fillId="11" borderId="111" xfId="0" applyFont="1" applyFill="1" applyBorder="1" applyAlignment="1">
      <alignment vertical="center" wrapText="1"/>
    </xf>
    <xf numFmtId="0" fontId="34" fillId="11" borderId="85" xfId="0" applyFont="1" applyFill="1" applyBorder="1" applyAlignment="1">
      <alignment horizontal="left" vertical="top" wrapText="1" indent="1"/>
    </xf>
    <xf numFmtId="0" fontId="34" fillId="11" borderId="86" xfId="0" applyFont="1" applyFill="1" applyBorder="1" applyAlignment="1">
      <alignment vertical="top" wrapText="1"/>
    </xf>
    <xf numFmtId="0" fontId="34" fillId="11" borderId="80" xfId="0" applyFont="1" applyFill="1" applyBorder="1" applyAlignment="1">
      <alignment vertical="center" wrapText="1"/>
    </xf>
    <xf numFmtId="0" fontId="35" fillId="11" borderId="64" xfId="0" applyFont="1" applyFill="1" applyBorder="1" applyAlignment="1">
      <alignment vertical="center" wrapText="1"/>
    </xf>
    <xf numFmtId="0" fontId="34" fillId="11" borderId="73" xfId="0" applyFont="1" applyFill="1" applyBorder="1" applyAlignment="1">
      <alignment horizontal="left" vertical="top" wrapText="1" indent="1"/>
    </xf>
    <xf numFmtId="0" fontId="34" fillId="11" borderId="74" xfId="0" applyFont="1" applyFill="1" applyBorder="1" applyAlignment="1">
      <alignment vertical="top" wrapText="1"/>
    </xf>
    <xf numFmtId="0" fontId="34" fillId="11" borderId="81" xfId="0" applyFont="1" applyFill="1" applyBorder="1" applyAlignment="1">
      <alignment vertical="center" wrapText="1"/>
    </xf>
    <xf numFmtId="0" fontId="0" fillId="11" borderId="80" xfId="0" applyFill="1" applyBorder="1" applyAlignment="1">
      <alignment vertical="top" wrapText="1"/>
    </xf>
    <xf numFmtId="0" fontId="34" fillId="11" borderId="81" xfId="0" applyFont="1" applyFill="1" applyBorder="1" applyAlignment="1">
      <alignment vertical="top" wrapText="1"/>
    </xf>
    <xf numFmtId="0" fontId="34" fillId="11" borderId="80" xfId="0" applyFont="1" applyFill="1" applyBorder="1" applyAlignment="1">
      <alignment horizontal="left" vertical="top" wrapText="1"/>
    </xf>
    <xf numFmtId="0" fontId="34" fillId="11" borderId="68" xfId="0" applyFont="1" applyFill="1" applyBorder="1" applyAlignment="1">
      <alignment horizontal="center" vertical="top" wrapText="1"/>
    </xf>
    <xf numFmtId="0" fontId="34" fillId="11" borderId="80" xfId="0" applyFont="1" applyFill="1" applyBorder="1" applyAlignment="1">
      <alignment vertical="top" wrapText="1"/>
    </xf>
    <xf numFmtId="0" fontId="34" fillId="11" borderId="111" xfId="0" applyFont="1" applyFill="1" applyBorder="1" applyAlignment="1">
      <alignment horizontal="left" vertical="top" wrapText="1"/>
    </xf>
    <xf numFmtId="0" fontId="34" fillId="11" borderId="112" xfId="0" applyFont="1" applyFill="1" applyBorder="1" applyAlignment="1">
      <alignment horizontal="center" vertical="top" wrapText="1"/>
    </xf>
    <xf numFmtId="0" fontId="37" fillId="0" borderId="68" xfId="0" applyFont="1" applyBorder="1" applyAlignment="1">
      <alignment vertical="center" wrapText="1"/>
    </xf>
    <xf numFmtId="0" fontId="36" fillId="0" borderId="70" xfId="0" applyFont="1" applyBorder="1" applyAlignment="1">
      <alignment vertical="center" wrapText="1"/>
    </xf>
    <xf numFmtId="0" fontId="36" fillId="0" borderId="69" xfId="0" applyFont="1" applyBorder="1" applyAlignment="1">
      <alignment vertical="top" wrapText="1"/>
    </xf>
    <xf numFmtId="0" fontId="36" fillId="0" borderId="79" xfId="0" applyFont="1" applyBorder="1" applyAlignment="1">
      <alignment vertical="top" wrapText="1"/>
    </xf>
    <xf numFmtId="0" fontId="37" fillId="0" borderId="68" xfId="0" applyFont="1" applyBorder="1" applyAlignment="1">
      <alignment vertical="top" wrapText="1"/>
    </xf>
    <xf numFmtId="0" fontId="36" fillId="0" borderId="82" xfId="0" applyFont="1" applyBorder="1" applyAlignment="1">
      <alignment vertical="center" wrapText="1"/>
    </xf>
    <xf numFmtId="0" fontId="37" fillId="0" borderId="72" xfId="0" applyFont="1" applyBorder="1" applyAlignment="1">
      <alignment horizontal="left" vertical="top" wrapText="1"/>
    </xf>
    <xf numFmtId="0" fontId="36" fillId="0" borderId="75" xfId="0" applyFont="1" applyBorder="1" applyAlignment="1">
      <alignment vertical="center" wrapText="1"/>
    </xf>
    <xf numFmtId="0" fontId="36" fillId="0" borderId="81" xfId="0" applyFont="1" applyBorder="1" applyAlignment="1">
      <alignment vertical="top" wrapText="1"/>
    </xf>
    <xf numFmtId="0" fontId="36" fillId="0" borderId="81" xfId="0" applyFont="1" applyBorder="1" applyAlignment="1">
      <alignment vertical="center" wrapText="1"/>
    </xf>
    <xf numFmtId="0" fontId="0" fillId="0" borderId="70" xfId="0" applyBorder="1" applyAlignment="1">
      <alignment vertical="center" wrapText="1"/>
    </xf>
    <xf numFmtId="0" fontId="0" fillId="0" borderId="82" xfId="0" applyBorder="1" applyAlignment="1">
      <alignment vertical="center" wrapText="1"/>
    </xf>
    <xf numFmtId="0" fontId="36" fillId="0" borderId="73" xfId="0" applyFont="1" applyBorder="1" applyAlignment="1">
      <alignment vertical="center" wrapText="1"/>
    </xf>
    <xf numFmtId="0" fontId="0" fillId="0" borderId="75" xfId="0" applyBorder="1" applyAlignment="1">
      <alignment vertical="center" wrapText="1"/>
    </xf>
    <xf numFmtId="0" fontId="36" fillId="0" borderId="68" xfId="0" applyFont="1" applyBorder="1" applyAlignment="1">
      <alignment vertical="center" wrapText="1"/>
    </xf>
    <xf numFmtId="0" fontId="36" fillId="0" borderId="73" xfId="0" applyFont="1" applyBorder="1" applyAlignment="1">
      <alignment vertical="top" wrapText="1"/>
    </xf>
    <xf numFmtId="0" fontId="34" fillId="0" borderId="69" xfId="0" applyFont="1" applyBorder="1" applyAlignment="1">
      <alignment vertical="top" wrapText="1"/>
    </xf>
    <xf numFmtId="0" fontId="0" fillId="0" borderId="70" xfId="0" applyBorder="1" applyAlignment="1">
      <alignment vertical="top" wrapText="1"/>
    </xf>
    <xf numFmtId="0" fontId="0" fillId="0" borderId="82" xfId="0" applyBorder="1" applyAlignment="1">
      <alignment vertical="top" wrapText="1"/>
    </xf>
    <xf numFmtId="0" fontId="36" fillId="0" borderId="70" xfId="0" applyFont="1" applyBorder="1" applyAlignment="1">
      <alignment vertical="top" wrapText="1"/>
    </xf>
    <xf numFmtId="0" fontId="36" fillId="0" borderId="75" xfId="0" applyFont="1" applyBorder="1" applyAlignment="1">
      <alignment vertical="top" wrapText="1"/>
    </xf>
    <xf numFmtId="0" fontId="36" fillId="0" borderId="82" xfId="0" applyFont="1" applyBorder="1" applyAlignment="1">
      <alignment vertical="top" wrapText="1"/>
    </xf>
    <xf numFmtId="0" fontId="36" fillId="0" borderId="72" xfId="0" applyFont="1" applyBorder="1" applyAlignment="1">
      <alignment horizontal="left" vertical="top" wrapText="1"/>
    </xf>
    <xf numFmtId="0" fontId="53" fillId="0" borderId="70" xfId="0" applyFont="1" applyBorder="1" applyAlignment="1">
      <alignment vertical="top" wrapText="1"/>
    </xf>
    <xf numFmtId="0" fontId="53" fillId="0" borderId="69" xfId="0" applyFont="1" applyBorder="1" applyAlignment="1">
      <alignment vertical="top" wrapText="1"/>
    </xf>
    <xf numFmtId="0" fontId="53" fillId="0" borderId="79" xfId="0" applyFont="1" applyBorder="1" applyAlignment="1">
      <alignment vertical="top" wrapText="1"/>
    </xf>
    <xf numFmtId="0" fontId="53" fillId="0" borderId="73" xfId="0" applyFont="1" applyBorder="1" applyAlignment="1">
      <alignment vertical="top" wrapText="1"/>
    </xf>
    <xf numFmtId="0" fontId="53" fillId="0" borderId="75" xfId="0" applyFont="1" applyBorder="1" applyAlignment="1">
      <alignment vertical="top" wrapText="1"/>
    </xf>
    <xf numFmtId="0" fontId="36" fillId="0" borderId="68" xfId="0" applyFont="1" applyBorder="1" applyAlignment="1">
      <alignment vertical="top" wrapText="1"/>
    </xf>
    <xf numFmtId="0" fontId="36" fillId="0" borderId="108" xfId="0" applyFont="1" applyBorder="1" applyAlignment="1">
      <alignment vertical="top" wrapText="1"/>
    </xf>
    <xf numFmtId="0" fontId="50" fillId="0" borderId="96" xfId="0" applyFont="1" applyBorder="1" applyAlignment="1">
      <alignment vertical="top" wrapText="1"/>
    </xf>
    <xf numFmtId="0" fontId="51" fillId="0" borderId="97" xfId="0" applyFont="1" applyBorder="1" applyAlignment="1">
      <alignment vertical="top" wrapText="1"/>
    </xf>
    <xf numFmtId="0" fontId="50" fillId="0" borderId="97" xfId="0" applyFont="1" applyBorder="1" applyAlignment="1">
      <alignment vertical="top" wrapText="1"/>
    </xf>
    <xf numFmtId="0" fontId="50" fillId="0" borderId="98" xfId="0" applyFont="1" applyBorder="1" applyAlignment="1">
      <alignment vertical="top" wrapText="1"/>
    </xf>
    <xf numFmtId="0" fontId="50" fillId="0" borderId="75" xfId="0" applyFont="1" applyBorder="1" applyAlignment="1">
      <alignment vertical="top" wrapText="1"/>
    </xf>
    <xf numFmtId="0" fontId="50" fillId="0" borderId="70" xfId="0" applyFont="1" applyBorder="1" applyAlignment="1">
      <alignment vertical="top" wrapText="1"/>
    </xf>
    <xf numFmtId="0" fontId="50" fillId="0" borderId="100" xfId="0" applyFont="1" applyBorder="1" applyAlignment="1">
      <alignment vertical="top" wrapText="1"/>
    </xf>
    <xf numFmtId="0" fontId="50" fillId="0" borderId="82" xfId="0" applyFont="1" applyBorder="1" applyAlignment="1">
      <alignment vertical="top" wrapText="1"/>
    </xf>
    <xf numFmtId="0" fontId="51" fillId="0" borderId="96" xfId="0" applyFont="1" applyBorder="1" applyAlignment="1">
      <alignment vertical="top" wrapText="1"/>
    </xf>
    <xf numFmtId="0" fontId="50" fillId="0" borderId="101" xfId="0" applyFont="1" applyBorder="1" applyAlignment="1">
      <alignment vertical="top" wrapText="1"/>
    </xf>
    <xf numFmtId="0" fontId="50" fillId="0" borderId="95" xfId="0" applyFont="1" applyBorder="1" applyAlignment="1">
      <alignment vertical="top" wrapText="1"/>
    </xf>
    <xf numFmtId="0" fontId="50" fillId="0" borderId="81" xfId="0" applyFont="1" applyBorder="1" applyAlignment="1">
      <alignment vertical="top" wrapText="1"/>
    </xf>
    <xf numFmtId="0" fontId="50" fillId="0" borderId="69" xfId="0" applyFont="1" applyBorder="1" applyAlignment="1">
      <alignment vertical="top" wrapText="1"/>
    </xf>
    <xf numFmtId="0" fontId="50" fillId="0" borderId="102" xfId="0" applyFont="1" applyBorder="1" applyAlignment="1">
      <alignment vertical="top" wrapText="1"/>
    </xf>
    <xf numFmtId="0" fontId="50" fillId="0" borderId="99" xfId="0" applyFont="1" applyBorder="1" applyAlignment="1">
      <alignment vertical="top" wrapText="1"/>
    </xf>
    <xf numFmtId="0" fontId="50" fillId="0" borderId="73" xfId="0" applyFont="1" applyBorder="1" applyAlignment="1">
      <alignment vertical="top" wrapText="1"/>
    </xf>
    <xf numFmtId="0" fontId="50" fillId="0" borderId="68" xfId="0" applyFont="1" applyBorder="1" applyAlignment="1">
      <alignment vertical="top" wrapText="1"/>
    </xf>
    <xf numFmtId="0" fontId="51" fillId="0" borderId="69" xfId="0" applyFont="1" applyBorder="1" applyAlignment="1">
      <alignment vertical="top" wrapText="1"/>
    </xf>
    <xf numFmtId="0" fontId="36" fillId="0" borderId="100" xfId="0" applyFont="1" applyBorder="1" applyAlignment="1">
      <alignment vertical="top" wrapText="1"/>
    </xf>
    <xf numFmtId="0" fontId="36" fillId="0" borderId="102" xfId="0" applyFont="1" applyBorder="1" applyAlignment="1">
      <alignment vertical="top" wrapText="1"/>
    </xf>
    <xf numFmtId="0" fontId="36" fillId="0" borderId="103" xfId="0" applyFont="1" applyBorder="1" applyAlignment="1">
      <alignment vertical="top" wrapText="1"/>
    </xf>
    <xf numFmtId="0" fontId="36" fillId="0" borderId="104" xfId="0" applyFont="1" applyBorder="1" applyAlignment="1">
      <alignment vertical="top" wrapText="1"/>
    </xf>
    <xf numFmtId="0" fontId="36" fillId="0" borderId="105" xfId="0" applyFont="1" applyBorder="1" applyAlignment="1">
      <alignment vertical="top" wrapText="1"/>
    </xf>
    <xf numFmtId="0" fontId="51" fillId="0" borderId="106" xfId="0" applyFont="1" applyBorder="1" applyAlignment="1">
      <alignment vertical="top" wrapText="1"/>
    </xf>
    <xf numFmtId="0" fontId="36" fillId="0" borderId="106" xfId="0" applyFont="1" applyBorder="1" applyAlignment="1">
      <alignment vertical="top" wrapText="1"/>
    </xf>
    <xf numFmtId="0" fontId="36" fillId="0" borderId="107" xfId="0" applyFont="1" applyBorder="1" applyAlignment="1">
      <alignment vertical="top" wrapText="1"/>
    </xf>
    <xf numFmtId="0" fontId="43" fillId="0" borderId="68" xfId="2" applyFont="1" applyBorder="1" applyAlignment="1">
      <alignment vertical="center" wrapText="1"/>
    </xf>
    <xf numFmtId="0" fontId="43" fillId="0" borderId="72" xfId="2" applyFont="1" applyBorder="1" applyAlignment="1">
      <alignment horizontal="left" vertical="center" wrapText="1"/>
    </xf>
    <xf numFmtId="0" fontId="39" fillId="0" borderId="72" xfId="2" applyFont="1" applyBorder="1" applyAlignment="1">
      <alignment horizontal="left" vertical="center" wrapText="1"/>
    </xf>
    <xf numFmtId="0" fontId="43" fillId="0" borderId="72" xfId="2" applyFont="1" applyBorder="1" applyAlignment="1">
      <alignment vertical="center" wrapText="1"/>
    </xf>
    <xf numFmtId="0" fontId="43" fillId="0" borderId="81" xfId="2" applyFont="1" applyBorder="1" applyAlignment="1">
      <alignment vertical="center" wrapText="1"/>
    </xf>
    <xf numFmtId="0" fontId="43" fillId="0" borderId="73" xfId="2" applyFont="1" applyBorder="1" applyAlignment="1">
      <alignment vertical="center" wrapText="1"/>
    </xf>
    <xf numFmtId="0" fontId="39" fillId="0" borderId="68" xfId="2" applyFont="1" applyBorder="1" applyAlignment="1">
      <alignment horizontal="left" vertical="center" wrapText="1"/>
    </xf>
    <xf numFmtId="0" fontId="43" fillId="0" borderId="69" xfId="2" applyFont="1" applyBorder="1" applyAlignment="1">
      <alignment horizontal="left" vertical="center" wrapText="1"/>
    </xf>
    <xf numFmtId="3" fontId="46" fillId="0" borderId="22" xfId="0" applyNumberFormat="1" applyFont="1" applyBorder="1" applyAlignment="1">
      <alignment vertical="top" shrinkToFit="1"/>
    </xf>
    <xf numFmtId="0" fontId="47" fillId="0" borderId="81" xfId="2" applyFont="1" applyBorder="1" applyAlignment="1">
      <alignment vertical="center" wrapText="1"/>
    </xf>
    <xf numFmtId="0" fontId="47" fillId="0" borderId="73" xfId="2" applyFont="1" applyBorder="1" applyAlignment="1">
      <alignment vertical="center" wrapText="1"/>
    </xf>
    <xf numFmtId="1" fontId="46" fillId="0" borderId="22" xfId="0" applyNumberFormat="1" applyFont="1" applyBorder="1" applyAlignment="1">
      <alignment vertical="top" shrinkToFit="1"/>
    </xf>
    <xf numFmtId="0" fontId="44" fillId="0" borderId="72" xfId="2" applyFont="1" applyBorder="1" applyAlignment="1">
      <alignment horizontal="left" vertical="center" wrapText="1"/>
    </xf>
    <xf numFmtId="182" fontId="44" fillId="0" borderId="72" xfId="2" applyNumberFormat="1" applyFont="1" applyBorder="1" applyAlignment="1">
      <alignment horizontal="right" vertical="center" shrinkToFit="1"/>
    </xf>
    <xf numFmtId="1" fontId="45" fillId="0" borderId="72" xfId="2" applyNumberFormat="1" applyFont="1" applyBorder="1" applyAlignment="1">
      <alignment horizontal="right" vertical="center" shrinkToFit="1"/>
    </xf>
    <xf numFmtId="0" fontId="35" fillId="0" borderId="77" xfId="0" applyFont="1" applyBorder="1" applyAlignment="1">
      <alignment vertical="center" wrapText="1"/>
    </xf>
    <xf numFmtId="0" fontId="36" fillId="0" borderId="68" xfId="0" applyFont="1" applyBorder="1" applyAlignment="1">
      <alignment horizontal="left" vertical="top" wrapText="1"/>
    </xf>
    <xf numFmtId="0" fontId="36" fillId="0" borderId="81" xfId="0" applyFont="1" applyBorder="1" applyAlignment="1">
      <alignment horizontal="left" vertical="top" wrapText="1"/>
    </xf>
    <xf numFmtId="0" fontId="36" fillId="0" borderId="73" xfId="0" applyFont="1" applyBorder="1" applyAlignment="1">
      <alignment horizontal="left" vertical="top" wrapText="1"/>
    </xf>
    <xf numFmtId="0" fontId="36" fillId="0" borderId="68" xfId="0" applyFont="1" applyBorder="1" applyAlignment="1">
      <alignment horizontal="left" vertical="center" wrapText="1"/>
    </xf>
    <xf numFmtId="0" fontId="36" fillId="0" borderId="81" xfId="0" applyFont="1" applyBorder="1" applyAlignment="1">
      <alignment horizontal="left" vertical="center" wrapText="1"/>
    </xf>
    <xf numFmtId="0" fontId="36" fillId="0" borderId="73" xfId="0" applyFont="1" applyBorder="1" applyAlignment="1">
      <alignment horizontal="left" vertical="center" wrapText="1"/>
    </xf>
    <xf numFmtId="0" fontId="50" fillId="0" borderId="94" xfId="0" applyFont="1" applyBorder="1" applyAlignment="1">
      <alignment horizontal="left" vertical="top" wrapText="1"/>
    </xf>
    <xf numFmtId="0" fontId="50" fillId="0" borderId="99" xfId="0" applyFont="1" applyBorder="1" applyAlignment="1">
      <alignment horizontal="left" vertical="top" wrapText="1"/>
    </xf>
    <xf numFmtId="0" fontId="50" fillId="0" borderId="95" xfId="0" applyFont="1" applyBorder="1" applyAlignment="1">
      <alignment horizontal="left" vertical="top" wrapText="1"/>
    </xf>
    <xf numFmtId="0" fontId="50" fillId="0" borderId="73" xfId="0" applyFont="1" applyBorder="1" applyAlignment="1">
      <alignment horizontal="left" vertical="top" wrapText="1"/>
    </xf>
    <xf numFmtId="0" fontId="50" fillId="0" borderId="68" xfId="0" applyFont="1" applyBorder="1" applyAlignment="1">
      <alignment horizontal="left" vertical="top" wrapText="1"/>
    </xf>
    <xf numFmtId="0" fontId="53" fillId="0" borderId="68" xfId="0" applyFont="1" applyBorder="1" applyAlignment="1">
      <alignment horizontal="left" vertical="top" wrapText="1"/>
    </xf>
    <xf numFmtId="0" fontId="53" fillId="0" borderId="73" xfId="0" applyFont="1" applyBorder="1" applyAlignment="1">
      <alignment horizontal="left" vertical="top" wrapText="1"/>
    </xf>
    <xf numFmtId="0" fontId="34" fillId="0" borderId="0" xfId="0" applyFont="1" applyAlignment="1">
      <alignment vertical="top" wrapText="1"/>
    </xf>
    <xf numFmtId="0" fontId="35" fillId="0" borderId="45" xfId="0" applyFont="1" applyBorder="1" applyAlignment="1">
      <alignment vertical="top" wrapText="1"/>
    </xf>
    <xf numFmtId="0" fontId="34" fillId="0" borderId="76" xfId="0" applyFont="1" applyBorder="1" applyAlignment="1">
      <alignment vertical="top" wrapText="1"/>
    </xf>
    <xf numFmtId="0" fontId="37" fillId="0" borderId="69" xfId="0" applyFont="1" applyBorder="1" applyAlignment="1">
      <alignment vertical="top" wrapText="1"/>
    </xf>
    <xf numFmtId="0" fontId="36" fillId="0" borderId="104" xfId="0" applyFont="1" applyBorder="1" applyAlignment="1">
      <alignment horizontal="left" vertical="top" wrapText="1"/>
    </xf>
    <xf numFmtId="0" fontId="50" fillId="0" borderId="104" xfId="0" applyFont="1" applyBorder="1" applyAlignment="1">
      <alignment horizontal="left" vertical="top" wrapText="1"/>
    </xf>
    <xf numFmtId="0" fontId="36" fillId="0" borderId="68" xfId="0" applyFont="1" applyBorder="1" applyAlignment="1">
      <alignment horizontal="left" vertical="center" wrapText="1"/>
    </xf>
    <xf numFmtId="0" fontId="36" fillId="0" borderId="81" xfId="0" applyFont="1" applyBorder="1" applyAlignment="1">
      <alignment horizontal="left" vertical="center" wrapText="1"/>
    </xf>
    <xf numFmtId="0" fontId="0" fillId="0" borderId="81" xfId="0" applyBorder="1" applyAlignment="1">
      <alignment horizontal="left" vertical="center" wrapText="1"/>
    </xf>
    <xf numFmtId="0" fontId="0" fillId="0" borderId="73" xfId="0" applyBorder="1" applyAlignment="1">
      <alignment horizontal="left" vertical="center" wrapText="1"/>
    </xf>
    <xf numFmtId="0" fontId="23" fillId="8" borderId="22" xfId="0" applyFont="1" applyFill="1" applyBorder="1" applyAlignment="1">
      <alignment horizontal="center" vertical="center" shrinkToFit="1"/>
    </xf>
    <xf numFmtId="178" fontId="0" fillId="5" borderId="22" xfId="0" applyNumberFormat="1" applyFill="1" applyBorder="1" applyAlignment="1">
      <alignment horizontal="center" vertical="center"/>
    </xf>
    <xf numFmtId="0" fontId="36" fillId="0" borderId="73" xfId="0" applyFont="1" applyBorder="1" applyAlignment="1">
      <alignment horizontal="left" vertical="center" wrapText="1"/>
    </xf>
    <xf numFmtId="0" fontId="36" fillId="0" borderId="68" xfId="0" applyFont="1" applyBorder="1" applyAlignment="1">
      <alignment horizontal="left" vertical="top" wrapText="1"/>
    </xf>
    <xf numFmtId="0" fontId="36" fillId="0" borderId="73" xfId="0" applyFont="1" applyBorder="1" applyAlignment="1">
      <alignment horizontal="left" vertical="top" wrapText="1"/>
    </xf>
    <xf numFmtId="38" fontId="0" fillId="5" borderId="22" xfId="0" applyNumberFormat="1" applyFill="1" applyBorder="1" applyAlignment="1">
      <alignment horizontal="center" vertical="center"/>
    </xf>
    <xf numFmtId="0" fontId="0" fillId="5" borderId="22" xfId="0" applyFill="1" applyBorder="1" applyAlignment="1">
      <alignment horizontal="center" vertical="center"/>
    </xf>
    <xf numFmtId="0" fontId="36" fillId="0" borderId="68" xfId="0" applyFont="1" applyBorder="1" applyAlignment="1">
      <alignment horizontal="left" vertical="top" wrapText="1" indent="3"/>
    </xf>
    <xf numFmtId="0" fontId="36" fillId="0" borderId="73" xfId="0" applyFont="1" applyBorder="1" applyAlignment="1">
      <alignment horizontal="left" vertical="top" wrapText="1" indent="3"/>
    </xf>
    <xf numFmtId="0" fontId="39" fillId="0" borderId="68" xfId="2" applyFont="1" applyFill="1" applyBorder="1" applyAlignment="1">
      <alignment horizontal="center" vertical="center" wrapText="1"/>
    </xf>
    <xf numFmtId="0" fontId="39" fillId="0" borderId="73" xfId="2" applyFont="1" applyFill="1" applyBorder="1" applyAlignment="1">
      <alignment horizontal="center" vertical="center" wrapText="1"/>
    </xf>
    <xf numFmtId="0" fontId="40" fillId="0" borderId="68" xfId="2" applyFont="1" applyFill="1" applyBorder="1" applyAlignment="1">
      <alignment horizontal="center" vertical="center" wrapText="1"/>
    </xf>
    <xf numFmtId="0" fontId="41" fillId="0" borderId="68" xfId="2" applyFont="1" applyFill="1" applyBorder="1" applyAlignment="1">
      <alignment horizontal="center" vertical="center" wrapText="1"/>
    </xf>
    <xf numFmtId="0" fontId="41" fillId="0" borderId="73" xfId="2" applyFont="1" applyFill="1" applyBorder="1" applyAlignment="1">
      <alignment horizontal="center" vertical="center" wrapText="1"/>
    </xf>
    <xf numFmtId="0" fontId="42" fillId="0" borderId="68" xfId="2" applyFont="1" applyFill="1" applyBorder="1" applyAlignment="1">
      <alignment horizontal="center" vertical="center" wrapText="1"/>
    </xf>
    <xf numFmtId="0" fontId="43" fillId="0" borderId="68" xfId="2" applyFont="1" applyBorder="1" applyAlignment="1">
      <alignment vertical="center" wrapText="1"/>
    </xf>
    <xf numFmtId="0" fontId="43" fillId="0" borderId="81" xfId="2" applyFont="1" applyBorder="1" applyAlignment="1">
      <alignment vertical="center" wrapText="1"/>
    </xf>
    <xf numFmtId="0" fontId="43" fillId="0" borderId="73" xfId="2" applyFont="1" applyBorder="1" applyAlignment="1">
      <alignment vertical="center" wrapText="1"/>
    </xf>
    <xf numFmtId="0" fontId="47" fillId="0" borderId="68" xfId="2" applyFont="1" applyBorder="1" applyAlignment="1">
      <alignment vertical="center" wrapText="1"/>
    </xf>
    <xf numFmtId="0" fontId="47" fillId="0" borderId="81" xfId="2" applyFont="1" applyBorder="1" applyAlignment="1">
      <alignment vertical="center" wrapText="1"/>
    </xf>
    <xf numFmtId="0" fontId="47" fillId="0" borderId="73" xfId="2" applyFont="1" applyBorder="1" applyAlignment="1">
      <alignment vertical="center" wrapText="1"/>
    </xf>
    <xf numFmtId="0" fontId="23" fillId="8" borderId="22" xfId="0" applyFont="1" applyFill="1" applyBorder="1" applyAlignment="1">
      <alignment horizontal="left" vertical="center"/>
    </xf>
    <xf numFmtId="38" fontId="0" fillId="5" borderId="6" xfId="1" applyFont="1" applyFill="1" applyBorder="1" applyAlignment="1">
      <alignment horizontal="center" vertical="center"/>
    </xf>
    <xf numFmtId="38" fontId="0" fillId="5" borderId="2" xfId="1" applyFont="1" applyFill="1" applyBorder="1" applyAlignment="1">
      <alignment horizontal="center" vertical="center"/>
    </xf>
    <xf numFmtId="0" fontId="23" fillId="8" borderId="6" xfId="0" applyFont="1" applyFill="1" applyBorder="1" applyAlignment="1">
      <alignment horizontal="left" vertical="center"/>
    </xf>
    <xf numFmtId="0" fontId="23" fillId="8" borderId="2" xfId="0" applyFont="1" applyFill="1" applyBorder="1" applyAlignment="1">
      <alignment horizontal="left" vertical="center"/>
    </xf>
    <xf numFmtId="0" fontId="23" fillId="8" borderId="1" xfId="0" applyFont="1" applyFill="1" applyBorder="1" applyAlignment="1">
      <alignment horizontal="left"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43"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0" fillId="7" borderId="22" xfId="0" applyFont="1" applyFill="1" applyBorder="1" applyAlignment="1">
      <alignment horizontal="left" vertical="center"/>
    </xf>
    <xf numFmtId="0" fontId="0" fillId="0" borderId="22" xfId="0" applyBorder="1" applyAlignment="1">
      <alignment horizontal="left" vertical="center"/>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0" fontId="20" fillId="6" borderId="22" xfId="0" applyFont="1" applyFill="1" applyBorder="1" applyAlignment="1">
      <alignment horizontal="left" vertical="center"/>
    </xf>
    <xf numFmtId="49" fontId="0" fillId="0" borderId="6"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0" fontId="0" fillId="0" borderId="22" xfId="0" applyBorder="1" applyAlignment="1">
      <alignment horizontal="left" vertical="center" wrapText="1"/>
    </xf>
    <xf numFmtId="14" fontId="0" fillId="0" borderId="22" xfId="0" applyNumberFormat="1" applyFill="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176" fontId="0" fillId="0" borderId="45" xfId="0" applyNumberFormat="1" applyFill="1" applyBorder="1" applyAlignment="1" applyProtection="1">
      <alignment horizontal="center" vertical="center"/>
      <protection locked="0"/>
    </xf>
    <xf numFmtId="0" fontId="0" fillId="0" borderId="6"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14" fontId="0" fillId="0" borderId="45" xfId="0" applyNumberFormat="1" applyFill="1" applyBorder="1" applyAlignment="1" applyProtection="1">
      <alignment horizontal="center" vertical="center"/>
      <protection locked="0"/>
    </xf>
    <xf numFmtId="0" fontId="0" fillId="0" borderId="45" xfId="0" applyFill="1" applyBorder="1" applyAlignment="1" applyProtection="1">
      <alignment horizontal="center" vertical="center"/>
      <protection locked="0"/>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17"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40"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54" xfId="0" applyFill="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49" fontId="0" fillId="0" borderId="22" xfId="0" applyNumberFormat="1"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178" fontId="0" fillId="0" borderId="6" xfId="0" applyNumberFormat="1" applyFill="1" applyBorder="1" applyAlignment="1" applyProtection="1">
      <alignment horizontal="center" vertical="center"/>
      <protection locked="0"/>
    </xf>
    <xf numFmtId="178" fontId="0" fillId="0" borderId="2" xfId="0" applyNumberFormat="1" applyFill="1" applyBorder="1" applyAlignment="1" applyProtection="1">
      <alignment horizontal="center" vertical="center"/>
      <protection locked="0"/>
    </xf>
    <xf numFmtId="0" fontId="25" fillId="4" borderId="6" xfId="0" applyFont="1" applyFill="1" applyBorder="1" applyAlignment="1" applyProtection="1">
      <alignment horizontal="center" vertical="center"/>
      <protection locked="0"/>
    </xf>
    <xf numFmtId="0" fontId="25" fillId="4" borderId="2" xfId="0" applyFont="1" applyFill="1" applyBorder="1" applyAlignment="1" applyProtection="1">
      <alignment horizontal="center" vertical="center"/>
      <protection locked="0"/>
    </xf>
    <xf numFmtId="0" fontId="25" fillId="4" borderId="1" xfId="0" applyFont="1" applyFill="1" applyBorder="1" applyAlignment="1" applyProtection="1">
      <alignment horizontal="center" vertical="center"/>
      <protection locked="0"/>
    </xf>
    <xf numFmtId="0" fontId="0" fillId="0" borderId="9" xfId="0" applyBorder="1" applyAlignment="1">
      <alignment horizontal="left" vertical="center"/>
    </xf>
    <xf numFmtId="0" fontId="0" fillId="0" borderId="6"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23" fillId="8" borderId="6"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1" xfId="0" applyFont="1" applyFill="1" applyBorder="1" applyAlignment="1">
      <alignment horizontal="center" vertical="center"/>
    </xf>
    <xf numFmtId="38" fontId="0" fillId="5" borderId="1" xfId="1" applyFont="1" applyFill="1" applyBorder="1" applyAlignment="1">
      <alignment horizontal="center" vertical="center"/>
    </xf>
    <xf numFmtId="0" fontId="0" fillId="0" borderId="10" xfId="0" applyBorder="1" applyAlignment="1">
      <alignment horizontal="left" vertical="center" wrapText="1"/>
    </xf>
    <xf numFmtId="0" fontId="0" fillId="0" borderId="2" xfId="0" applyFill="1" applyBorder="1" applyAlignment="1">
      <alignment horizontal="center" vertical="center"/>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5" fillId="0" borderId="22" xfId="0" applyFont="1" applyFill="1" applyBorder="1" applyAlignment="1">
      <alignment horizontal="left" vertical="center"/>
    </xf>
    <xf numFmtId="0" fontId="25" fillId="0" borderId="22" xfId="0" applyFont="1" applyFill="1" applyBorder="1" applyAlignment="1">
      <alignment horizontal="left" vertical="center" wrapText="1"/>
    </xf>
    <xf numFmtId="0" fontId="0" fillId="0" borderId="22" xfId="0" applyBorder="1" applyAlignment="1" applyProtection="1">
      <alignment horizontal="center" vertical="center"/>
      <protection locked="0"/>
    </xf>
    <xf numFmtId="178" fontId="0" fillId="0" borderId="5" xfId="0" applyNumberFormat="1" applyBorder="1" applyAlignment="1" applyProtection="1">
      <alignment horizontal="center" vertical="center"/>
      <protection locked="0"/>
    </xf>
    <xf numFmtId="178" fontId="0" fillId="0" borderId="3" xfId="0" applyNumberFormat="1" applyBorder="1" applyAlignment="1" applyProtection="1">
      <alignment horizontal="center" vertical="center"/>
      <protection locked="0"/>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178" fontId="0" fillId="0" borderId="6" xfId="0" applyNumberFormat="1" applyBorder="1" applyAlignment="1" applyProtection="1">
      <alignment horizontal="center" vertical="center"/>
      <protection locked="0"/>
    </xf>
    <xf numFmtId="178" fontId="0" fillId="0" borderId="2" xfId="0" applyNumberFormat="1" applyBorder="1" applyAlignment="1" applyProtection="1">
      <alignment horizontal="center" vertical="center"/>
      <protection locked="0"/>
    </xf>
    <xf numFmtId="178" fontId="0" fillId="0" borderId="11" xfId="0" applyNumberFormat="1" applyBorder="1" applyAlignment="1" applyProtection="1">
      <alignment horizontal="center" vertical="center"/>
      <protection locked="0"/>
    </xf>
    <xf numFmtId="178" fontId="0" fillId="0" borderId="10" xfId="0" applyNumberFormat="1" applyBorder="1" applyAlignment="1" applyProtection="1">
      <alignment horizontal="center" vertical="center"/>
      <protection locked="0"/>
    </xf>
    <xf numFmtId="38" fontId="0" fillId="0" borderId="22" xfId="0" applyNumberFormat="1" applyFill="1" applyBorder="1" applyAlignment="1" applyProtection="1">
      <alignment horizontal="center" vertical="center"/>
      <protection locked="0"/>
    </xf>
    <xf numFmtId="178" fontId="0" fillId="10" borderId="22" xfId="0" applyNumberFormat="1" applyFill="1" applyBorder="1" applyAlignment="1" applyProtection="1">
      <alignment horizontal="center" vertical="center"/>
      <protection locked="0"/>
    </xf>
    <xf numFmtId="0" fontId="23" fillId="8" borderId="22" xfId="0" applyFont="1" applyFill="1" applyBorder="1" applyAlignment="1">
      <alignment horizontal="center" vertical="center"/>
    </xf>
    <xf numFmtId="0" fontId="1" fillId="0" borderId="0" xfId="0" applyFont="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2" xfId="0" applyNumberFormat="1" applyFont="1" applyBorder="1" applyAlignment="1">
      <alignment horizontal="center" vertical="center" shrinkToFit="1"/>
    </xf>
    <xf numFmtId="0" fontId="1" fillId="0" borderId="19" xfId="0" applyFont="1" applyBorder="1" applyAlignment="1">
      <alignment horizontal="center" vertical="center"/>
    </xf>
    <xf numFmtId="38" fontId="1" fillId="0" borderId="0" xfId="0" applyNumberFormat="1" applyFont="1" applyAlignment="1">
      <alignment horizontal="center" vertical="center" shrinkToFit="1"/>
    </xf>
    <xf numFmtId="38" fontId="1" fillId="0" borderId="0" xfId="1" applyFont="1" applyAlignment="1">
      <alignment horizontal="center" vertical="center" shrinkToFit="1"/>
    </xf>
    <xf numFmtId="179" fontId="1" fillId="0" borderId="0" xfId="0" applyNumberFormat="1" applyFont="1" applyAlignment="1">
      <alignment horizontal="center" vertical="center" shrinkToFit="1"/>
    </xf>
    <xf numFmtId="0" fontId="1" fillId="0" borderId="34" xfId="0" applyFont="1" applyBorder="1" applyAlignment="1">
      <alignment horizontal="left" vertical="center"/>
    </xf>
    <xf numFmtId="0" fontId="1" fillId="0" borderId="42" xfId="0" applyFont="1" applyBorder="1" applyAlignment="1">
      <alignment horizontal="left" vertical="center"/>
    </xf>
    <xf numFmtId="0" fontId="1" fillId="0" borderId="38" xfId="0" applyFont="1" applyBorder="1" applyAlignment="1">
      <alignment horizontal="left" vertical="center"/>
    </xf>
    <xf numFmtId="0" fontId="1" fillId="0" borderId="37" xfId="0" applyFont="1" applyBorder="1" applyAlignment="1">
      <alignment horizontal="left" vertical="center"/>
    </xf>
    <xf numFmtId="0" fontId="1" fillId="0" borderId="2" xfId="0" applyFont="1" applyBorder="1" applyAlignment="1">
      <alignment horizontal="left" vertical="center" shrinkToFit="1"/>
    </xf>
    <xf numFmtId="0" fontId="1" fillId="0" borderId="1" xfId="0" applyFont="1" applyBorder="1" applyAlignment="1">
      <alignment horizontal="left" vertical="center" shrinkToFit="1"/>
    </xf>
    <xf numFmtId="0" fontId="4" fillId="0" borderId="2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23"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44" xfId="0" applyFont="1" applyBorder="1" applyAlignment="1">
      <alignment horizontal="center" vertical="center"/>
    </xf>
    <xf numFmtId="0" fontId="1" fillId="0" borderId="34" xfId="0" applyFont="1" applyBorder="1" applyAlignment="1">
      <alignment horizontal="center" vertical="center"/>
    </xf>
    <xf numFmtId="0" fontId="1" fillId="0" borderId="41" xfId="0" applyFont="1" applyBorder="1" applyAlignment="1">
      <alignment horizontal="center" vertical="center"/>
    </xf>
    <xf numFmtId="0" fontId="1" fillId="0" borderId="38" xfId="0" applyFont="1" applyBorder="1" applyAlignment="1">
      <alignment horizontal="center" vertical="center"/>
    </xf>
    <xf numFmtId="0" fontId="1" fillId="0" borderId="35" xfId="0" applyFont="1" applyBorder="1" applyAlignment="1">
      <alignment horizontal="center" vertical="center"/>
    </xf>
    <xf numFmtId="0" fontId="1" fillId="0" borderId="40" xfId="0" applyFont="1" applyBorder="1" applyAlignment="1">
      <alignment horizontal="center" vertical="center"/>
    </xf>
    <xf numFmtId="0" fontId="1" fillId="0" borderId="33" xfId="0" applyFont="1" applyBorder="1" applyAlignment="1">
      <alignment horizontal="center" vertical="center"/>
    </xf>
    <xf numFmtId="0" fontId="4" fillId="0" borderId="32" xfId="0" applyFont="1" applyBorder="1" applyAlignment="1">
      <alignment horizontal="center" vertical="center"/>
    </xf>
    <xf numFmtId="0" fontId="4" fillId="0" borderId="31"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1" fillId="0" borderId="43" xfId="0" applyFont="1" applyBorder="1" applyAlignment="1">
      <alignment horizontal="left" vertical="center"/>
    </xf>
    <xf numFmtId="0" fontId="1" fillId="0" borderId="39" xfId="0" applyFont="1" applyBorder="1" applyAlignment="1">
      <alignment horizontal="left" vertical="center"/>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5" xfId="0" applyFont="1" applyBorder="1" applyAlignment="1">
      <alignment horizontal="center" vertical="center"/>
    </xf>
    <xf numFmtId="0" fontId="4" fillId="0" borderId="6" xfId="0" applyFont="1" applyBorder="1" applyAlignment="1">
      <alignment horizontal="center" vertical="center" wrapText="1"/>
    </xf>
    <xf numFmtId="0" fontId="1" fillId="0" borderId="27"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4" fillId="0" borderId="36" xfId="0" applyFont="1" applyBorder="1" applyAlignment="1">
      <alignment horizontal="center" vertical="center"/>
    </xf>
    <xf numFmtId="0" fontId="4" fillId="0" borderId="6" xfId="0" applyFont="1" applyBorder="1" applyAlignment="1">
      <alignment horizontal="center" vertical="center"/>
    </xf>
    <xf numFmtId="0" fontId="1" fillId="0" borderId="30" xfId="0" applyFont="1" applyBorder="1" applyAlignment="1">
      <alignment horizontal="center" vertical="center"/>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4" fillId="0" borderId="33" xfId="0" applyFont="1" applyBorder="1" applyAlignment="1">
      <alignment horizontal="center" vertical="center"/>
    </xf>
    <xf numFmtId="0" fontId="4" fillId="0" borderId="23" xfId="0" applyFont="1" applyBorder="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43" xfId="0" applyFont="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Alignment="1">
      <alignment horizontal="left" vertical="center"/>
    </xf>
    <xf numFmtId="49" fontId="1" fillId="0" borderId="22"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left" vertical="center" shrinkToFi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center" vertical="top" shrinkToFit="1"/>
    </xf>
    <xf numFmtId="0" fontId="1" fillId="0" borderId="22" xfId="0" applyFont="1" applyBorder="1" applyAlignment="1">
      <alignment horizontal="left" vertical="center" wrapText="1"/>
    </xf>
    <xf numFmtId="0" fontId="9" fillId="0" borderId="22" xfId="0" applyFont="1" applyBorder="1" applyAlignment="1">
      <alignment horizontal="center" vertical="center"/>
    </xf>
    <xf numFmtId="0" fontId="1" fillId="0" borderId="22" xfId="0" applyFont="1" applyBorder="1" applyAlignment="1">
      <alignment horizontal="left" wrapText="1"/>
    </xf>
    <xf numFmtId="0" fontId="1" fillId="0" borderId="45" xfId="0" applyFont="1" applyBorder="1" applyAlignment="1">
      <alignment horizontal="left" wrapText="1"/>
    </xf>
    <xf numFmtId="0" fontId="1" fillId="0" borderId="3" xfId="0" applyFont="1" applyBorder="1" applyAlignment="1">
      <alignment horizontal="center" vertical="top" shrinkToFit="1"/>
    </xf>
    <xf numFmtId="180" fontId="1" fillId="0" borderId="10" xfId="1" applyNumberFormat="1" applyFont="1" applyBorder="1" applyAlignment="1">
      <alignment horizontal="center" vertical="center"/>
    </xf>
    <xf numFmtId="180" fontId="1" fillId="0" borderId="9" xfId="1" applyNumberFormat="1" applyFont="1" applyBorder="1" applyAlignment="1">
      <alignment horizontal="center" vertical="center"/>
    </xf>
    <xf numFmtId="180" fontId="1" fillId="0" borderId="3" xfId="1" applyNumberFormat="1" applyFont="1" applyBorder="1" applyAlignment="1">
      <alignment horizontal="center" vertical="center"/>
    </xf>
    <xf numFmtId="180" fontId="1" fillId="0" borderId="4" xfId="1" applyNumberFormat="1" applyFont="1" applyBorder="1" applyAlignment="1">
      <alignment horizontal="center" vertical="center"/>
    </xf>
    <xf numFmtId="180" fontId="1" fillId="0" borderId="11" xfId="1" applyNumberFormat="1" applyFont="1" applyBorder="1" applyAlignment="1">
      <alignment horizontal="center" vertical="center"/>
    </xf>
    <xf numFmtId="180" fontId="1" fillId="0" borderId="5" xfId="1" applyNumberFormat="1" applyFont="1" applyBorder="1" applyAlignment="1">
      <alignment horizontal="center" vertical="center"/>
    </xf>
    <xf numFmtId="0" fontId="9" fillId="0" borderId="22" xfId="0" applyFont="1" applyBorder="1" applyAlignment="1">
      <alignment horizontal="center" vertical="center" shrinkToFit="1"/>
    </xf>
    <xf numFmtId="0" fontId="26" fillId="0" borderId="22" xfId="0" applyFont="1" applyBorder="1" applyAlignment="1">
      <alignment horizontal="center" vertical="center" shrinkToFit="1"/>
    </xf>
    <xf numFmtId="38" fontId="1" fillId="0" borderId="10" xfId="1" applyFont="1" applyBorder="1" applyAlignment="1">
      <alignment horizontal="center" vertical="center" shrinkToFit="1"/>
    </xf>
    <xf numFmtId="38" fontId="1" fillId="0" borderId="9" xfId="1" applyFont="1" applyBorder="1" applyAlignment="1">
      <alignment horizontal="center" vertical="center" shrinkToFit="1"/>
    </xf>
    <xf numFmtId="38" fontId="1" fillId="0" borderId="3" xfId="1" applyFont="1" applyBorder="1" applyAlignment="1">
      <alignment horizontal="center" vertical="center" shrinkToFit="1"/>
    </xf>
    <xf numFmtId="38" fontId="1" fillId="0" borderId="4" xfId="1" applyFont="1" applyBorder="1" applyAlignment="1">
      <alignment horizontal="center" vertical="center" shrinkToFit="1"/>
    </xf>
    <xf numFmtId="38" fontId="1" fillId="0" borderId="11" xfId="1" applyFont="1" applyBorder="1" applyAlignment="1">
      <alignment horizontal="center" vertical="center" shrinkToFit="1"/>
    </xf>
    <xf numFmtId="38" fontId="1" fillId="0" borderId="5" xfId="1" applyFont="1" applyBorder="1" applyAlignment="1">
      <alignment horizontal="center" vertical="center" shrinkToFit="1"/>
    </xf>
    <xf numFmtId="178" fontId="1" fillId="0" borderId="5" xfId="0" applyNumberFormat="1" applyFont="1" applyBorder="1" applyAlignment="1">
      <alignment horizontal="center" vertical="center"/>
    </xf>
    <xf numFmtId="178" fontId="1" fillId="0" borderId="3" xfId="0" applyNumberFormat="1" applyFont="1" applyBorder="1" applyAlignment="1">
      <alignment horizontal="center"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1" fillId="0" borderId="54" xfId="0" applyFont="1" applyBorder="1" applyAlignment="1">
      <alignment horizontal="center" vertical="center"/>
    </xf>
    <xf numFmtId="0" fontId="1" fillId="0" borderId="54"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23" xfId="0" applyFont="1" applyBorder="1" applyAlignment="1">
      <alignment horizontal="left" vertical="center"/>
    </xf>
    <xf numFmtId="0" fontId="1" fillId="0" borderId="22" xfId="0" applyFont="1" applyBorder="1" applyAlignment="1">
      <alignment horizontal="left" vertical="center"/>
    </xf>
    <xf numFmtId="0" fontId="1" fillId="0" borderId="45" xfId="0" applyFont="1" applyBorder="1" applyAlignment="1">
      <alignment horizontal="center" vertical="center"/>
    </xf>
    <xf numFmtId="0" fontId="1" fillId="0" borderId="22" xfId="0" applyFont="1" applyBorder="1" applyAlignment="1">
      <alignment horizontal="center" wrapText="1"/>
    </xf>
    <xf numFmtId="0" fontId="1" fillId="0" borderId="45" xfId="0" applyFont="1" applyBorder="1" applyAlignment="1">
      <alignment horizontal="center" wrapText="1"/>
    </xf>
    <xf numFmtId="0" fontId="1" fillId="0" borderId="33" xfId="0" applyFont="1" applyBorder="1" applyAlignment="1">
      <alignment horizontal="left" vertical="center"/>
    </xf>
    <xf numFmtId="0" fontId="1" fillId="0" borderId="32" xfId="0" applyFont="1" applyBorder="1" applyAlignment="1">
      <alignment horizontal="left" vertical="center"/>
    </xf>
    <xf numFmtId="178" fontId="1" fillId="0" borderId="36" xfId="0" applyNumberFormat="1" applyFont="1" applyBorder="1" applyAlignment="1">
      <alignment horizontal="center" vertical="center"/>
    </xf>
    <xf numFmtId="178" fontId="1" fillId="0" borderId="87" xfId="0" applyNumberFormat="1" applyFont="1" applyBorder="1" applyAlignment="1">
      <alignment horizontal="center" vertical="center"/>
    </xf>
    <xf numFmtId="178" fontId="1" fillId="0" borderId="6" xfId="0" applyNumberFormat="1" applyFont="1" applyBorder="1" applyAlignment="1">
      <alignment horizontal="center" vertical="center"/>
    </xf>
    <xf numFmtId="178" fontId="1" fillId="0" borderId="2" xfId="0" applyNumberFormat="1" applyFont="1" applyBorder="1" applyAlignment="1">
      <alignment horizontal="center" vertical="center"/>
    </xf>
    <xf numFmtId="178" fontId="1" fillId="0" borderId="11" xfId="0" applyNumberFormat="1" applyFont="1" applyBorder="1" applyAlignment="1">
      <alignment horizontal="center" vertical="center"/>
    </xf>
    <xf numFmtId="178" fontId="1" fillId="0" borderId="10" xfId="0" applyNumberFormat="1" applyFont="1" applyBorder="1" applyAlignment="1">
      <alignment horizontal="center" vertical="center"/>
    </xf>
    <xf numFmtId="0" fontId="1" fillId="0" borderId="0" xfId="0" applyFont="1" applyBorder="1" applyAlignment="1">
      <alignment vertical="center"/>
    </xf>
    <xf numFmtId="0" fontId="1" fillId="0" borderId="46" xfId="0" applyFont="1" applyBorder="1" applyAlignment="1">
      <alignment horizontal="left" vertical="center"/>
    </xf>
    <xf numFmtId="0" fontId="1" fillId="0" borderId="47" xfId="0" applyFont="1" applyBorder="1" applyAlignment="1">
      <alignment horizontal="left" vertical="center"/>
    </xf>
    <xf numFmtId="0" fontId="1" fillId="0" borderId="23" xfId="0" applyFont="1" applyBorder="1" applyAlignment="1">
      <alignment horizontal="left" vertical="center" wrapText="1"/>
    </xf>
    <xf numFmtId="0" fontId="1" fillId="0" borderId="20" xfId="0" applyFont="1" applyBorder="1" applyAlignment="1">
      <alignment horizontal="left" vertical="center"/>
    </xf>
    <xf numFmtId="0" fontId="1" fillId="0" borderId="19" xfId="0" applyFont="1" applyBorder="1" applyAlignment="1">
      <alignment horizontal="left" vertical="center"/>
    </xf>
    <xf numFmtId="38" fontId="1" fillId="0" borderId="5" xfId="1" applyFont="1" applyBorder="1" applyAlignment="1">
      <alignment horizontal="center" vertical="center"/>
    </xf>
    <xf numFmtId="38" fontId="1" fillId="0" borderId="3" xfId="1" applyFont="1" applyBorder="1" applyAlignment="1">
      <alignment horizontal="center" vertical="center"/>
    </xf>
    <xf numFmtId="178" fontId="1" fillId="0" borderId="8" xfId="0" applyNumberFormat="1" applyFont="1" applyBorder="1" applyAlignment="1">
      <alignment horizontal="center" vertical="center"/>
    </xf>
    <xf numFmtId="178" fontId="1" fillId="0" borderId="0" xfId="0" applyNumberFormat="1" applyFont="1" applyBorder="1" applyAlignment="1">
      <alignment horizontal="center" vertical="center"/>
    </xf>
    <xf numFmtId="178" fontId="1" fillId="0" borderId="91" xfId="0" applyNumberFormat="1" applyFont="1" applyBorder="1" applyAlignment="1">
      <alignment horizontal="center" vertical="center"/>
    </xf>
    <xf numFmtId="178" fontId="1" fillId="0" borderId="92" xfId="0" applyNumberFormat="1" applyFont="1" applyBorder="1" applyAlignment="1">
      <alignment horizontal="center"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3"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3" fillId="0" borderId="47" xfId="0" applyFont="1" applyBorder="1" applyAlignment="1">
      <alignment horizontal="center" vertical="center" wrapText="1"/>
    </xf>
    <xf numFmtId="0" fontId="3" fillId="0" borderId="47"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8" fillId="0" borderId="22"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55" xfId="0" applyFont="1" applyBorder="1" applyAlignment="1">
      <alignment horizontal="center" vertical="center" shrinkToFit="1"/>
    </xf>
    <xf numFmtId="0" fontId="1" fillId="0" borderId="21" xfId="0" applyFont="1" applyBorder="1" applyAlignment="1">
      <alignment horizontal="center" vertical="center" shrinkToFit="1"/>
    </xf>
    <xf numFmtId="0" fontId="6" fillId="0" borderId="22" xfId="0" applyFont="1" applyBorder="1" applyAlignment="1">
      <alignment horizontal="center" vertical="center"/>
    </xf>
    <xf numFmtId="0" fontId="1" fillId="0" borderId="6" xfId="0" applyFont="1" applyBorder="1" applyAlignment="1">
      <alignment horizontal="center" vertical="center" shrinkToFit="1"/>
    </xf>
    <xf numFmtId="0" fontId="1" fillId="0" borderId="2" xfId="0" applyFont="1" applyBorder="1" applyAlignment="1">
      <alignment horizontal="center" vertical="center"/>
    </xf>
    <xf numFmtId="0" fontId="5" fillId="0" borderId="22" xfId="0" applyFont="1" applyBorder="1" applyAlignment="1">
      <alignment horizontal="center" vertical="center"/>
    </xf>
    <xf numFmtId="178" fontId="1" fillId="0" borderId="22" xfId="0" applyNumberFormat="1" applyFont="1" applyBorder="1" applyAlignment="1">
      <alignment horizontal="center" vertical="center"/>
    </xf>
    <xf numFmtId="178" fontId="1" fillId="0" borderId="21" xfId="0" applyNumberFormat="1" applyFont="1" applyBorder="1" applyAlignment="1">
      <alignment horizontal="center" vertical="center"/>
    </xf>
    <xf numFmtId="0" fontId="10" fillId="0" borderId="22" xfId="0" applyFont="1" applyBorder="1" applyAlignment="1">
      <alignment horizontal="center" vertical="center"/>
    </xf>
    <xf numFmtId="181" fontId="1" fillId="0" borderId="22" xfId="0" applyNumberFormat="1" applyFont="1" applyBorder="1" applyAlignment="1">
      <alignment horizontal="center" vertical="center"/>
    </xf>
    <xf numFmtId="181" fontId="1"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2" xfId="0" applyFont="1" applyBorder="1" applyAlignment="1">
      <alignment horizontal="center" vertical="center"/>
    </xf>
    <xf numFmtId="0" fontId="1" fillId="0" borderId="22" xfId="0" applyFont="1" applyBorder="1" applyAlignment="1">
      <alignment horizontal="center" shrinkToFit="1"/>
    </xf>
    <xf numFmtId="0" fontId="1" fillId="0" borderId="21" xfId="0" applyFont="1" applyBorder="1" applyAlignment="1">
      <alignment horizontal="center" shrinkToFit="1"/>
    </xf>
    <xf numFmtId="178" fontId="1" fillId="0" borderId="22" xfId="0" applyNumberFormat="1" applyFont="1" applyBorder="1" applyAlignment="1">
      <alignment horizontal="center" vertical="center" shrinkToFit="1"/>
    </xf>
    <xf numFmtId="178" fontId="1" fillId="0" borderId="21" xfId="0" applyNumberFormat="1" applyFont="1" applyBorder="1" applyAlignment="1">
      <alignment horizontal="center" vertical="center" shrinkToFit="1"/>
    </xf>
    <xf numFmtId="0" fontId="5" fillId="0" borderId="56" xfId="0" applyFont="1" applyBorder="1" applyAlignment="1">
      <alignment horizontal="left" vertical="center" wrapText="1"/>
    </xf>
    <xf numFmtId="0" fontId="5" fillId="0" borderId="0" xfId="0" applyFont="1" applyBorder="1" applyAlignment="1">
      <alignment horizontal="left" vertical="center" wrapText="1"/>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38" xfId="0" applyFont="1" applyBorder="1" applyAlignment="1">
      <alignment horizontal="left" vertical="center" wrapText="1"/>
    </xf>
    <xf numFmtId="0" fontId="9" fillId="0" borderId="35" xfId="0" applyFont="1" applyBorder="1" applyAlignment="1">
      <alignment horizontal="center" vertical="center"/>
    </xf>
    <xf numFmtId="0" fontId="9" fillId="0" borderId="43"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40" xfId="0" applyFont="1" applyBorder="1" applyAlignment="1">
      <alignment horizontal="center" vertical="center"/>
    </xf>
    <xf numFmtId="0" fontId="9" fillId="0" borderId="39" xfId="0" applyFont="1" applyBorder="1" applyAlignment="1">
      <alignment horizontal="center" vertical="center"/>
    </xf>
    <xf numFmtId="0" fontId="1" fillId="0" borderId="34" xfId="0" applyFont="1" applyBorder="1" applyAlignment="1">
      <alignment horizontal="center" vertical="center" shrinkToFit="1"/>
    </xf>
    <xf numFmtId="0" fontId="1" fillId="0" borderId="38" xfId="0" applyFont="1" applyBorder="1" applyAlignment="1">
      <alignment horizontal="center" vertical="center" shrinkToFit="1"/>
    </xf>
    <xf numFmtId="0" fontId="5" fillId="0" borderId="19" xfId="0" applyFont="1" applyBorder="1" applyAlignment="1">
      <alignment horizontal="center" vertical="center"/>
    </xf>
    <xf numFmtId="181" fontId="1" fillId="0" borderId="22" xfId="0" applyNumberFormat="1" applyFont="1" applyBorder="1" applyAlignment="1">
      <alignment horizontal="center" vertical="center" shrinkToFit="1"/>
    </xf>
    <xf numFmtId="181" fontId="1" fillId="0" borderId="21" xfId="0" applyNumberFormat="1" applyFont="1" applyBorder="1" applyAlignment="1">
      <alignment horizontal="center" vertical="center" shrinkToFit="1"/>
    </xf>
    <xf numFmtId="181" fontId="1" fillId="0" borderId="19" xfId="0" applyNumberFormat="1" applyFont="1" applyBorder="1" applyAlignment="1">
      <alignment horizontal="center" vertical="center" shrinkToFit="1"/>
    </xf>
    <xf numFmtId="181" fontId="1" fillId="0" borderId="18" xfId="0" applyNumberFormat="1" applyFont="1" applyBorder="1" applyAlignment="1">
      <alignment horizontal="center" vertical="center" shrinkToFit="1"/>
    </xf>
    <xf numFmtId="0" fontId="1" fillId="0" borderId="29" xfId="0" applyFont="1" applyBorder="1" applyAlignment="1">
      <alignment horizontal="center" vertical="center"/>
    </xf>
    <xf numFmtId="0" fontId="1" fillId="0" borderId="56" xfId="0" applyFont="1" applyBorder="1" applyAlignment="1">
      <alignment horizontal="center" vertical="center"/>
    </xf>
    <xf numFmtId="179" fontId="1" fillId="0" borderId="0" xfId="0" applyNumberFormat="1" applyFont="1" applyBorder="1" applyAlignment="1">
      <alignment horizontal="center" vertical="center"/>
    </xf>
    <xf numFmtId="49" fontId="1" fillId="0" borderId="0" xfId="0" applyNumberFormat="1" applyFont="1" applyAlignment="1">
      <alignment horizontal="center" vertical="center"/>
    </xf>
    <xf numFmtId="0" fontId="9" fillId="0" borderId="0" xfId="0" applyFont="1" applyBorder="1" applyAlignment="1">
      <alignment horizontal="center" vertical="center" wrapText="1"/>
    </xf>
    <xf numFmtId="49" fontId="1" fillId="0" borderId="22" xfId="0" applyNumberFormat="1" applyFont="1" applyBorder="1" applyAlignment="1">
      <alignment horizontal="center" vertical="center"/>
    </xf>
    <xf numFmtId="0" fontId="28" fillId="0" borderId="0" xfId="0" applyFont="1" applyAlignment="1">
      <alignment horizontal="center" vertical="center" shrinkToFit="1"/>
    </xf>
    <xf numFmtId="49" fontId="1" fillId="0" borderId="1" xfId="0" applyNumberFormat="1" applyFont="1" applyBorder="1" applyAlignment="1">
      <alignment horizontal="center" vertical="center" shrinkToFit="1"/>
    </xf>
    <xf numFmtId="0" fontId="1" fillId="0" borderId="2" xfId="0" applyFont="1" applyBorder="1" applyAlignment="1">
      <alignment horizontal="left" vertical="center"/>
    </xf>
    <xf numFmtId="49" fontId="1" fillId="0" borderId="2" xfId="0" applyNumberFormat="1" applyFont="1" applyBorder="1" applyAlignment="1">
      <alignment horizontal="left" vertical="center"/>
    </xf>
    <xf numFmtId="49" fontId="1" fillId="0" borderId="2" xfId="0" applyNumberFormat="1" applyFont="1" applyBorder="1" applyAlignment="1">
      <alignment horizontal="center" vertical="center"/>
    </xf>
    <xf numFmtId="0" fontId="1" fillId="0" borderId="1" xfId="0" applyFont="1" applyBorder="1" applyAlignment="1">
      <alignment horizontal="center" vertical="center"/>
    </xf>
    <xf numFmtId="0" fontId="30"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lignment vertical="center"/>
    </xf>
  </cellXfs>
  <cellStyles count="3">
    <cellStyle name="桁区切り" xfId="1" builtinId="6"/>
    <cellStyle name="標準" xfId="0" builtinId="0"/>
    <cellStyle name="標準 2" xfId="2" xr:uid="{00000000-0005-0000-0000-000002000000}"/>
  </cellStyles>
  <dxfs count="20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patternType="solid">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patternType="solid">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patternType="solid">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317102</xdr:colOff>
      <xdr:row>50</xdr:row>
      <xdr:rowOff>255587</xdr:rowOff>
    </xdr:from>
    <xdr:to>
      <xdr:col>26</xdr:col>
      <xdr:colOff>298052</xdr:colOff>
      <xdr:row>56</xdr:row>
      <xdr:rowOff>93662</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9584133" y="16259571"/>
          <a:ext cx="2967435" cy="1743075"/>
        </a:xfrm>
        <a:prstGeom prst="wedgeRectCallout">
          <a:avLst>
            <a:gd name="adj1" fmla="val -71691"/>
            <a:gd name="adj2" fmla="val 537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２</a:t>
          </a:r>
          <a:r>
            <a:rPr kumimoji="1" lang="en-US" altLang="ja-JP" sz="1100">
              <a:solidFill>
                <a:sysClr val="windowText" lastClr="000000"/>
              </a:solidFill>
            </a:rPr>
            <a:t>)</a:t>
          </a:r>
          <a:r>
            <a:rPr kumimoji="1" lang="ja-JP" altLang="en-US" sz="1100">
              <a:solidFill>
                <a:sysClr val="windowText" lastClr="000000"/>
              </a:solidFill>
            </a:rPr>
            <a:t>以下の取組内容</a:t>
          </a:r>
          <a:endParaRPr kumimoji="1" lang="en-US" altLang="ja-JP" sz="1100">
            <a:solidFill>
              <a:sysClr val="windowText" lastClr="000000"/>
            </a:solidFill>
          </a:endParaRPr>
        </a:p>
        <a:p>
          <a:pPr algn="l"/>
          <a:r>
            <a:rPr kumimoji="1" lang="ja-JP" altLang="en-US" sz="1100">
              <a:solidFill>
                <a:sysClr val="windowText" lastClr="000000"/>
              </a:solidFill>
            </a:rPr>
            <a:t>①国内での</a:t>
          </a:r>
          <a:r>
            <a:rPr kumimoji="1" lang="en-US" altLang="ja-JP" sz="1100">
              <a:solidFill>
                <a:sysClr val="windowText" lastClr="000000"/>
              </a:solidFill>
            </a:rPr>
            <a:t>Scope1</a:t>
          </a:r>
          <a:r>
            <a:rPr kumimoji="1" lang="ja-JP" altLang="en-US" sz="1100">
              <a:solidFill>
                <a:sysClr val="windowText" lastClr="000000"/>
              </a:solidFill>
            </a:rPr>
            <a:t>・</a:t>
          </a:r>
          <a:r>
            <a:rPr kumimoji="1" lang="en-US" altLang="ja-JP" sz="1100">
              <a:solidFill>
                <a:sysClr val="windowText" lastClr="000000"/>
              </a:solidFill>
            </a:rPr>
            <a:t>2</a:t>
          </a:r>
          <a:r>
            <a:rPr kumimoji="1" lang="ja-JP" altLang="en-US" sz="1100">
              <a:solidFill>
                <a:sysClr val="windowText" lastClr="000000"/>
              </a:solidFill>
            </a:rPr>
            <a:t>に関する削減目標を設定し、進捗状況を毎年報告・公表する</a:t>
          </a:r>
          <a:endParaRPr kumimoji="1" lang="en-US" altLang="ja-JP" sz="1100">
            <a:solidFill>
              <a:sysClr val="windowText" lastClr="000000"/>
            </a:solidFill>
          </a:endParaRPr>
        </a:p>
        <a:p>
          <a:pPr algn="l"/>
          <a:r>
            <a:rPr kumimoji="1" lang="ja-JP" altLang="en-US" sz="1100">
              <a:solidFill>
                <a:sysClr val="windowText" lastClr="000000"/>
              </a:solidFill>
            </a:rPr>
            <a:t>②①の目標達成が出来ない場合、</a:t>
          </a:r>
          <a:r>
            <a:rPr kumimoji="1" lang="en-US" altLang="ja-JP" sz="1100">
              <a:solidFill>
                <a:sysClr val="windowText" lastClr="000000"/>
              </a:solidFill>
            </a:rPr>
            <a:t>J-</a:t>
          </a:r>
          <a:r>
            <a:rPr kumimoji="1" lang="ja-JP" altLang="en-US" sz="1100">
              <a:solidFill>
                <a:sysClr val="windowText" lastClr="000000"/>
              </a:solidFill>
            </a:rPr>
            <a:t>クレジット等の適格クレジットを調達する、又は未達理由を報告・公表</a:t>
          </a:r>
          <a:endParaRPr kumimoji="1" lang="en-US" altLang="ja-JP" sz="1100">
            <a:solidFill>
              <a:sysClr val="windowText" lastClr="000000"/>
            </a:solidFill>
          </a:endParaRPr>
        </a:p>
      </xdr:txBody>
    </xdr:sp>
    <xdr:clientData/>
  </xdr:twoCellAnchor>
  <xdr:twoCellAnchor>
    <xdr:from>
      <xdr:col>19</xdr:col>
      <xdr:colOff>255191</xdr:colOff>
      <xdr:row>66</xdr:row>
      <xdr:rowOff>157559</xdr:rowOff>
    </xdr:from>
    <xdr:to>
      <xdr:col>26</xdr:col>
      <xdr:colOff>236141</xdr:colOff>
      <xdr:row>71</xdr:row>
      <xdr:rowOff>309959</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9522222" y="20933965"/>
          <a:ext cx="2967435" cy="1739900"/>
        </a:xfrm>
        <a:prstGeom prst="wedgeRectCallout">
          <a:avLst>
            <a:gd name="adj1" fmla="val -69017"/>
            <a:gd name="adj2" fmla="val 430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２</a:t>
          </a:r>
          <a:r>
            <a:rPr kumimoji="1" lang="en-US" altLang="ja-JP" sz="1100">
              <a:solidFill>
                <a:sysClr val="windowText" lastClr="000000"/>
              </a:solidFill>
            </a:rPr>
            <a:t>)</a:t>
          </a:r>
          <a:r>
            <a:rPr kumimoji="1" lang="ja-JP" altLang="en-US" sz="1100">
              <a:solidFill>
                <a:sysClr val="windowText" lastClr="000000"/>
              </a:solidFill>
            </a:rPr>
            <a:t>以下の取組内容</a:t>
          </a:r>
          <a:endParaRPr kumimoji="1" lang="en-US" altLang="ja-JP" sz="1100">
            <a:solidFill>
              <a:sysClr val="windowText" lastClr="000000"/>
            </a:solidFill>
          </a:endParaRPr>
        </a:p>
        <a:p>
          <a:pPr algn="l"/>
          <a:r>
            <a:rPr kumimoji="1" lang="ja-JP" altLang="en-US" sz="1100">
              <a:solidFill>
                <a:sysClr val="windowText" lastClr="000000"/>
              </a:solidFill>
            </a:rPr>
            <a:t>①国内での</a:t>
          </a:r>
          <a:r>
            <a:rPr kumimoji="1" lang="en-US" altLang="ja-JP" sz="1100">
              <a:solidFill>
                <a:sysClr val="windowText" lastClr="000000"/>
              </a:solidFill>
            </a:rPr>
            <a:t>Scope1</a:t>
          </a:r>
          <a:r>
            <a:rPr kumimoji="1" lang="ja-JP" altLang="en-US" sz="1100">
              <a:solidFill>
                <a:sysClr val="windowText" lastClr="000000"/>
              </a:solidFill>
            </a:rPr>
            <a:t>・</a:t>
          </a:r>
          <a:r>
            <a:rPr kumimoji="1" lang="en-US" altLang="ja-JP" sz="1100">
              <a:solidFill>
                <a:sysClr val="windowText" lastClr="000000"/>
              </a:solidFill>
            </a:rPr>
            <a:t>2</a:t>
          </a:r>
          <a:r>
            <a:rPr kumimoji="1" lang="ja-JP" altLang="en-US" sz="1100">
              <a:solidFill>
                <a:sysClr val="windowText" lastClr="000000"/>
              </a:solidFill>
            </a:rPr>
            <a:t>に関する削減目標を設定し、進捗状況を毎年報告・公表する</a:t>
          </a:r>
          <a:endParaRPr kumimoji="1" lang="en-US" altLang="ja-JP" sz="1100">
            <a:solidFill>
              <a:sysClr val="windowText" lastClr="000000"/>
            </a:solidFill>
          </a:endParaRPr>
        </a:p>
        <a:p>
          <a:pPr algn="l"/>
          <a:r>
            <a:rPr kumimoji="1" lang="ja-JP" altLang="en-US" sz="1100">
              <a:solidFill>
                <a:sysClr val="windowText" lastClr="000000"/>
              </a:solidFill>
            </a:rPr>
            <a:t>②①の目標達成が出来ない場合、</a:t>
          </a:r>
          <a:r>
            <a:rPr kumimoji="1" lang="en-US" altLang="ja-JP" sz="1100">
              <a:solidFill>
                <a:sysClr val="windowText" lastClr="000000"/>
              </a:solidFill>
            </a:rPr>
            <a:t>J-</a:t>
          </a:r>
          <a:r>
            <a:rPr kumimoji="1" lang="ja-JP" altLang="en-US" sz="1100">
              <a:solidFill>
                <a:sysClr val="windowText" lastClr="000000"/>
              </a:solidFill>
            </a:rPr>
            <a:t>クレジット等の適格クレジットを調達する、又は未達理由を報告・公表</a:t>
          </a:r>
          <a:endParaRPr kumimoji="1" lang="en-US" altLang="ja-JP" sz="1100">
            <a:solidFill>
              <a:sysClr val="windowText" lastClr="000000"/>
            </a:solidFill>
          </a:endParaRPr>
        </a:p>
      </xdr:txBody>
    </xdr:sp>
    <xdr:clientData/>
  </xdr:twoCellAnchor>
  <xdr:twoCellAnchor>
    <xdr:from>
      <xdr:col>19</xdr:col>
      <xdr:colOff>168672</xdr:colOff>
      <xdr:row>7</xdr:row>
      <xdr:rowOff>158749</xdr:rowOff>
    </xdr:from>
    <xdr:to>
      <xdr:col>25</xdr:col>
      <xdr:colOff>367110</xdr:colOff>
      <xdr:row>10</xdr:row>
      <xdr:rowOff>128985</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9435703" y="2450702"/>
          <a:ext cx="2758282" cy="922736"/>
        </a:xfrm>
        <a:prstGeom prst="wedgeRectCallout">
          <a:avLst>
            <a:gd name="adj1" fmla="val -50208"/>
            <a:gd name="adj2" fmla="val 7766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申請する「車両の総重量と区分」と</a:t>
          </a:r>
          <a:endParaRPr kumimoji="1" lang="en-US" altLang="ja-JP" sz="1100">
            <a:solidFill>
              <a:sysClr val="windowText" lastClr="000000"/>
            </a:solidFill>
          </a:endParaRPr>
        </a:p>
        <a:p>
          <a:pPr algn="l"/>
          <a:r>
            <a:rPr kumimoji="1" lang="ja-JP" altLang="en-US" sz="1100">
              <a:solidFill>
                <a:sysClr val="windowText" lastClr="000000"/>
              </a:solidFill>
            </a:rPr>
            <a:t>「自家用と事業用の別」の欄にプルダウンで〇を選択してください。</a:t>
          </a:r>
          <a:endParaRPr kumimoji="1" lang="en-US" altLang="ja-JP" sz="1100">
            <a:solidFill>
              <a:sysClr val="windowText" lastClr="000000"/>
            </a:solidFill>
          </a:endParaRPr>
        </a:p>
      </xdr:txBody>
    </xdr:sp>
    <xdr:clientData/>
  </xdr:twoCellAnchor>
  <xdr:twoCellAnchor>
    <xdr:from>
      <xdr:col>19</xdr:col>
      <xdr:colOff>109140</xdr:colOff>
      <xdr:row>19</xdr:row>
      <xdr:rowOff>238124</xdr:rowOff>
    </xdr:from>
    <xdr:to>
      <xdr:col>28</xdr:col>
      <xdr:colOff>347265</xdr:colOff>
      <xdr:row>22</xdr:row>
      <xdr:rowOff>9921</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9376171" y="6340077"/>
          <a:ext cx="4077891" cy="724297"/>
        </a:xfrm>
        <a:prstGeom prst="wedgeRectCallout">
          <a:avLst>
            <a:gd name="adj1" fmla="val -45204"/>
            <a:gd name="adj2" fmla="val 10754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申請する充電設備の種類や</a:t>
          </a:r>
          <a:r>
            <a:rPr kumimoji="1" lang="en-US" altLang="ja-JP" sz="1100">
              <a:solidFill>
                <a:sysClr val="windowText" lastClr="000000"/>
              </a:solidFill>
            </a:rPr>
            <a:t>kW</a:t>
          </a:r>
          <a:r>
            <a:rPr kumimoji="1" lang="ja-JP" altLang="en-US" sz="1100">
              <a:solidFill>
                <a:sysClr val="windowText" lastClr="000000"/>
              </a:solidFill>
            </a:rPr>
            <a:t>の欄にプルダウンより〇を選択してください。</a:t>
          </a:r>
          <a:endParaRPr kumimoji="1" lang="en-US" altLang="ja-JP" sz="1100">
            <a:solidFill>
              <a:sysClr val="windowText" lastClr="000000"/>
            </a:solidFill>
          </a:endParaRPr>
        </a:p>
      </xdr:txBody>
    </xdr:sp>
    <xdr:clientData/>
  </xdr:twoCellAnchor>
  <xdr:twoCellAnchor>
    <xdr:from>
      <xdr:col>18</xdr:col>
      <xdr:colOff>168672</xdr:colOff>
      <xdr:row>8</xdr:row>
      <xdr:rowOff>19844</xdr:rowOff>
    </xdr:from>
    <xdr:to>
      <xdr:col>18</xdr:col>
      <xdr:colOff>386953</xdr:colOff>
      <xdr:row>15</xdr:row>
      <xdr:rowOff>9922</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9009063" y="2629297"/>
          <a:ext cx="218281" cy="2212578"/>
        </a:xfrm>
        <a:prstGeom prst="righ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172244</xdr:colOff>
      <xdr:row>16</xdr:row>
      <xdr:rowOff>23415</xdr:rowOff>
    </xdr:from>
    <xdr:to>
      <xdr:col>18</xdr:col>
      <xdr:colOff>386953</xdr:colOff>
      <xdr:row>29</xdr:row>
      <xdr:rowOff>267890</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a:off x="9012635" y="5172868"/>
          <a:ext cx="214709" cy="4371975"/>
        </a:xfrm>
        <a:prstGeom prst="righ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198437</xdr:colOff>
      <xdr:row>5</xdr:row>
      <xdr:rowOff>99219</xdr:rowOff>
    </xdr:from>
    <xdr:to>
      <xdr:col>36</xdr:col>
      <xdr:colOff>456407</xdr:colOff>
      <xdr:row>12</xdr:row>
      <xdr:rowOff>99219</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12451953" y="1756172"/>
          <a:ext cx="5040313" cy="2222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申請書類は</a:t>
          </a:r>
          <a:r>
            <a:rPr kumimoji="1" lang="en-US" altLang="ja-JP" sz="1400"/>
            <a:t>PDF</a:t>
          </a:r>
          <a:r>
            <a:rPr kumimoji="1" lang="ja-JP" altLang="en-US" sz="1400"/>
            <a:t>化し、１つのデータにまとめて提出をしてください。</a:t>
          </a:r>
          <a:endParaRPr kumimoji="1" lang="en-US" altLang="ja-JP" sz="1400"/>
        </a:p>
        <a:p>
          <a:pPr algn="l"/>
          <a:r>
            <a:rPr kumimoji="1" lang="ja-JP" altLang="en-US" sz="1400"/>
            <a:t>その際１シート目の「データシート」は</a:t>
          </a:r>
          <a:r>
            <a:rPr kumimoji="1" lang="en-US" altLang="ja-JP" sz="1400"/>
            <a:t>PDF</a:t>
          </a:r>
          <a:r>
            <a:rPr kumimoji="1" lang="ja-JP" altLang="en-US" sz="1400"/>
            <a:t>化は不要です。</a:t>
          </a:r>
          <a:endParaRPr kumimoji="1" lang="en-US" altLang="ja-JP" sz="1400"/>
        </a:p>
        <a:p>
          <a:pPr algn="l"/>
          <a:r>
            <a:rPr kumimoji="1" lang="ja-JP" altLang="en-US" sz="1400"/>
            <a:t>本</a:t>
          </a:r>
          <a:r>
            <a:rPr kumimoji="1" lang="en-US" altLang="ja-JP" sz="1400"/>
            <a:t>Excel</a:t>
          </a:r>
          <a:r>
            <a:rPr kumimoji="1" lang="ja-JP" altLang="en-US" sz="1400"/>
            <a:t>データシートはシステムへの取込み時に必須となりますので、必ずメールもしくは</a:t>
          </a:r>
          <a:r>
            <a:rPr kumimoji="1" lang="en-US" altLang="ja-JP" sz="1400"/>
            <a:t>jGrants</a:t>
          </a:r>
          <a:r>
            <a:rPr kumimoji="1" lang="ja-JP" altLang="en-US" sz="1400"/>
            <a:t>の申請時に提出をしてください。</a:t>
          </a:r>
          <a:endParaRPr kumimoji="1" lang="en-US" altLang="ja-JP" sz="1400"/>
        </a:p>
      </xdr:txBody>
    </xdr:sp>
    <xdr:clientData/>
  </xdr:twoCellAnchor>
  <xdr:twoCellAnchor>
    <xdr:from>
      <xdr:col>23</xdr:col>
      <xdr:colOff>396874</xdr:colOff>
      <xdr:row>0</xdr:row>
      <xdr:rowOff>506016</xdr:rowOff>
    </xdr:from>
    <xdr:to>
      <xdr:col>33</xdr:col>
      <xdr:colOff>277812</xdr:colOff>
      <xdr:row>1</xdr:row>
      <xdr:rowOff>138907</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1370468" y="506016"/>
          <a:ext cx="4147344" cy="337344"/>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”共同事業者申請書”と”委任状”は、必要な方はご使用ください。</a:t>
          </a:r>
        </a:p>
      </xdr:txBody>
    </xdr:sp>
    <xdr:clientData/>
  </xdr:twoCellAnchor>
  <xdr:twoCellAnchor>
    <xdr:from>
      <xdr:col>19</xdr:col>
      <xdr:colOff>0</xdr:colOff>
      <xdr:row>96</xdr:row>
      <xdr:rowOff>257969</xdr:rowOff>
    </xdr:from>
    <xdr:to>
      <xdr:col>23</xdr:col>
      <xdr:colOff>293687</xdr:colOff>
      <xdr:row>97</xdr:row>
      <xdr:rowOff>273844</xdr:rowOff>
    </xdr:to>
    <xdr:sp macro="" textlink="">
      <xdr:nvSpPr>
        <xdr:cNvPr id="10" name="角丸四角形 3">
          <a:extLst>
            <a:ext uri="{FF2B5EF4-FFF2-40B4-BE49-F238E27FC236}">
              <a16:creationId xmlns:a16="http://schemas.microsoft.com/office/drawing/2014/main" id="{00000000-0008-0000-0000-00000A000000}"/>
            </a:ext>
          </a:extLst>
        </xdr:cNvPr>
        <xdr:cNvSpPr/>
      </xdr:nvSpPr>
      <xdr:spPr>
        <a:xfrm>
          <a:off x="9267031" y="31253907"/>
          <a:ext cx="2000250" cy="333375"/>
        </a:xfrm>
        <a:prstGeom prst="roundRect">
          <a:avLst>
            <a:gd name="adj" fmla="val 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プルダウンメニュー選択</a:t>
          </a:r>
        </a:p>
      </xdr:txBody>
    </xdr:sp>
    <xdr:clientData/>
  </xdr:twoCellAnchor>
  <xdr:twoCellAnchor>
    <xdr:from>
      <xdr:col>17</xdr:col>
      <xdr:colOff>416720</xdr:colOff>
      <xdr:row>97</xdr:row>
      <xdr:rowOff>111125</xdr:rowOff>
    </xdr:from>
    <xdr:to>
      <xdr:col>19</xdr:col>
      <xdr:colOff>0</xdr:colOff>
      <xdr:row>97</xdr:row>
      <xdr:rowOff>198437</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10" idx="1"/>
        </xdr:cNvCxnSpPr>
      </xdr:nvCxnSpPr>
      <xdr:spPr>
        <a:xfrm flipH="1">
          <a:off x="8846345" y="30769719"/>
          <a:ext cx="1190624" cy="873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426640</xdr:colOff>
      <xdr:row>97</xdr:row>
      <xdr:rowOff>111125</xdr:rowOff>
    </xdr:from>
    <xdr:to>
      <xdr:col>19</xdr:col>
      <xdr:colOff>0</xdr:colOff>
      <xdr:row>98</xdr:row>
      <xdr:rowOff>234156</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0" idx="1"/>
        </xdr:cNvCxnSpPr>
      </xdr:nvCxnSpPr>
      <xdr:spPr>
        <a:xfrm flipH="1">
          <a:off x="8856265" y="30769719"/>
          <a:ext cx="1180704" cy="4325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426640</xdr:colOff>
      <xdr:row>97</xdr:row>
      <xdr:rowOff>111125</xdr:rowOff>
    </xdr:from>
    <xdr:to>
      <xdr:col>19</xdr:col>
      <xdr:colOff>0</xdr:colOff>
      <xdr:row>99</xdr:row>
      <xdr:rowOff>211931</xdr:rowOff>
    </xdr:to>
    <xdr:cxnSp macro="">
      <xdr:nvCxnSpPr>
        <xdr:cNvPr id="13" name="直線矢印コネクタ 12">
          <a:extLst>
            <a:ext uri="{FF2B5EF4-FFF2-40B4-BE49-F238E27FC236}">
              <a16:creationId xmlns:a16="http://schemas.microsoft.com/office/drawing/2014/main" id="{00000000-0008-0000-0000-00000D000000}"/>
            </a:ext>
          </a:extLst>
        </xdr:cNvPr>
        <xdr:cNvCxnSpPr>
          <a:stCxn id="10" idx="1"/>
        </xdr:cNvCxnSpPr>
      </xdr:nvCxnSpPr>
      <xdr:spPr>
        <a:xfrm flipH="1">
          <a:off x="8856265" y="30769719"/>
          <a:ext cx="1180704" cy="7199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97</xdr:row>
      <xdr:rowOff>111125</xdr:rowOff>
    </xdr:from>
    <xdr:to>
      <xdr:col>19</xdr:col>
      <xdr:colOff>0</xdr:colOff>
      <xdr:row>101</xdr:row>
      <xdr:rowOff>297656</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0" idx="1"/>
        </xdr:cNvCxnSpPr>
      </xdr:nvCxnSpPr>
      <xdr:spPr>
        <a:xfrm flipH="1">
          <a:off x="8858250" y="30769719"/>
          <a:ext cx="1178719" cy="14247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406797</xdr:colOff>
      <xdr:row>17</xdr:row>
      <xdr:rowOff>128985</xdr:rowOff>
    </xdr:from>
    <xdr:to>
      <xdr:col>2</xdr:col>
      <xdr:colOff>665559</xdr:colOff>
      <xdr:row>20</xdr:row>
      <xdr:rowOff>205185</xdr:rowOff>
    </xdr:to>
    <xdr:sp macro="" textlink="">
      <xdr:nvSpPr>
        <xdr:cNvPr id="15" name="吹き出し: 四角形 14">
          <a:extLst>
            <a:ext uri="{FF2B5EF4-FFF2-40B4-BE49-F238E27FC236}">
              <a16:creationId xmlns:a16="http://schemas.microsoft.com/office/drawing/2014/main" id="{00000000-0008-0000-0000-00000F000000}"/>
            </a:ext>
          </a:extLst>
        </xdr:cNvPr>
        <xdr:cNvSpPr/>
      </xdr:nvSpPr>
      <xdr:spPr>
        <a:xfrm>
          <a:off x="406797" y="5595938"/>
          <a:ext cx="1885950" cy="1028700"/>
        </a:xfrm>
        <a:prstGeom prst="wedgeRectCallout">
          <a:avLst>
            <a:gd name="adj1" fmla="val -39648"/>
            <a:gd name="adj2" fmla="val 967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申請する充電設備の種類や</a:t>
          </a:r>
          <a:r>
            <a:rPr kumimoji="1" lang="en-US" altLang="ja-JP" sz="1100">
              <a:solidFill>
                <a:sysClr val="windowText" lastClr="000000"/>
              </a:solidFill>
            </a:rPr>
            <a:t>kW</a:t>
          </a:r>
          <a:r>
            <a:rPr kumimoji="1" lang="ja-JP" altLang="en-US" sz="1100">
              <a:solidFill>
                <a:sysClr val="windowText" lastClr="000000"/>
              </a:solidFill>
            </a:rPr>
            <a:t>の欄にプルダウンより〇を選択してください。</a:t>
          </a:r>
          <a:endParaRPr kumimoji="1" lang="en-US" altLang="ja-JP" sz="1100">
            <a:solidFill>
              <a:sysClr val="windowText" lastClr="000000"/>
            </a:solidFill>
          </a:endParaRPr>
        </a:p>
      </xdr:txBody>
    </xdr:sp>
    <xdr:clientData/>
  </xdr:twoCellAnchor>
  <xdr:twoCellAnchor>
    <xdr:from>
      <xdr:col>9</xdr:col>
      <xdr:colOff>261937</xdr:colOff>
      <xdr:row>117</xdr:row>
      <xdr:rowOff>178594</xdr:rowOff>
    </xdr:from>
    <xdr:to>
      <xdr:col>31</xdr:col>
      <xdr:colOff>38099</xdr:colOff>
      <xdr:row>118</xdr:row>
      <xdr:rowOff>209550</xdr:rowOff>
    </xdr:to>
    <xdr:sp macro="" textlink="">
      <xdr:nvSpPr>
        <xdr:cNvPr id="16" name="四角形吹き出し 1">
          <a:extLst>
            <a:ext uri="{FF2B5EF4-FFF2-40B4-BE49-F238E27FC236}">
              <a16:creationId xmlns:a16="http://schemas.microsoft.com/office/drawing/2014/main" id="{00000000-0008-0000-0000-000010000000}"/>
            </a:ext>
          </a:extLst>
        </xdr:cNvPr>
        <xdr:cNvSpPr/>
      </xdr:nvSpPr>
      <xdr:spPr>
        <a:xfrm>
          <a:off x="5262562" y="39954994"/>
          <a:ext cx="9958387" cy="345281"/>
        </a:xfrm>
        <a:prstGeom prst="wedgeRectCallout">
          <a:avLst>
            <a:gd name="adj1" fmla="val -42783"/>
            <a:gd name="adj2" fmla="val -12073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注：公募要領の「令和５年度補正　充電設備　補助率等」を参照し、上限額となる場合は補助金所要額に上限額を上書き入力してください</a:t>
          </a:r>
          <a:r>
            <a:rPr kumimoji="1" lang="en-US" altLang="ja-JP" sz="1100"/>
            <a:t>u</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2</xdr:col>
          <xdr:colOff>104775</xdr:colOff>
          <xdr:row>22</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9525</xdr:rowOff>
        </xdr:from>
        <xdr:to>
          <xdr:col>2</xdr:col>
          <xdr:colOff>104775</xdr:colOff>
          <xdr:row>23</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28</xdr:col>
      <xdr:colOff>402166</xdr:colOff>
      <xdr:row>3</xdr:row>
      <xdr:rowOff>126999</xdr:rowOff>
    </xdr:from>
    <xdr:to>
      <xdr:col>33</xdr:col>
      <xdr:colOff>116417</xdr:colOff>
      <xdr:row>7</xdr:row>
      <xdr:rowOff>31750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126816" y="869949"/>
          <a:ext cx="3143251" cy="857251"/>
        </a:xfrm>
        <a:prstGeom prst="wedgeRectCallout">
          <a:avLst>
            <a:gd name="adj1" fmla="val -82619"/>
            <a:gd name="adj2" fmla="val -7305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委任状の日付は、申請書類（申請書や補助金を活用したリース契約書・覚書締結日）以前であることをご確認ください。</a:t>
          </a:r>
        </a:p>
      </xdr:txBody>
    </xdr:sp>
    <xdr:clientData/>
  </xdr:twoCellAnchor>
  <xdr:twoCellAnchor>
    <xdr:from>
      <xdr:col>28</xdr:col>
      <xdr:colOff>433917</xdr:colOff>
      <xdr:row>8</xdr:row>
      <xdr:rowOff>317502</xdr:rowOff>
    </xdr:from>
    <xdr:to>
      <xdr:col>29</xdr:col>
      <xdr:colOff>624416</xdr:colOff>
      <xdr:row>9</xdr:row>
      <xdr:rowOff>296334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158567" y="2517777"/>
          <a:ext cx="876299" cy="493182"/>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代表者</a:t>
          </a:r>
        </a:p>
      </xdr:txBody>
    </xdr:sp>
    <xdr:clientData/>
  </xdr:twoCellAnchor>
  <xdr:twoCellAnchor>
    <xdr:from>
      <xdr:col>28</xdr:col>
      <xdr:colOff>433917</xdr:colOff>
      <xdr:row>13</xdr:row>
      <xdr:rowOff>21165</xdr:rowOff>
    </xdr:from>
    <xdr:to>
      <xdr:col>29</xdr:col>
      <xdr:colOff>624416</xdr:colOff>
      <xdr:row>13</xdr:row>
      <xdr:rowOff>486832</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158567" y="4107390"/>
          <a:ext cx="876299" cy="46566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a:t>
          </a:r>
        </a:p>
      </xdr:txBody>
    </xdr:sp>
    <xdr:clientData/>
  </xdr:twoCellAnchor>
  <xdr:twoCellAnchor>
    <xdr:from>
      <xdr:col>27</xdr:col>
      <xdr:colOff>571500</xdr:colOff>
      <xdr:row>0</xdr:row>
      <xdr:rowOff>84667</xdr:rowOff>
    </xdr:from>
    <xdr:to>
      <xdr:col>33</xdr:col>
      <xdr:colOff>497417</xdr:colOff>
      <xdr:row>2</xdr:row>
      <xdr:rowOff>31750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6610350" y="84667"/>
          <a:ext cx="4040717" cy="451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申請が代表者申請でない場合、必ず添付してください。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6360;&#24335;\&#31532;&#65297;&#27573;&#38542;&#30003;&#35531;\&#12487;&#12540;&#12479;&#12471;&#12540;&#12488;\&#32368;&#12426;&#36234;&#12375;&#20104;&#31639;&#29992;\2datesheet_20240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データシート"/>
      <sheetName val="様式第1"/>
      <sheetName val="様式第1（別紙1）"/>
      <sheetName val="様式第1（別紙2）兼様式第11（別紙2）"/>
      <sheetName val="別添"/>
      <sheetName val="委任状フォーマッ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463"/>
  <sheetViews>
    <sheetView tabSelected="1" view="pageBreakPreview" zoomScaleNormal="100" zoomScaleSheetLayoutView="100" workbookViewId="0">
      <selection activeCell="D6" sqref="D6:R6"/>
    </sheetView>
  </sheetViews>
  <sheetFormatPr defaultRowHeight="18.75" x14ac:dyDescent="0.4"/>
  <cols>
    <col min="1" max="3" width="10.625" style="61" customWidth="1"/>
    <col min="4" max="18" width="5.625" style="61" customWidth="1"/>
    <col min="19" max="19" width="15.5" customWidth="1"/>
    <col min="20" max="34" width="5.625" customWidth="1"/>
    <col min="37" max="37" width="9" customWidth="1"/>
    <col min="46" max="46" width="10.5" bestFit="1" customWidth="1"/>
  </cols>
  <sheetData>
    <row r="1" spans="1:62" ht="55.5" customHeight="1" x14ac:dyDescent="0.4">
      <c r="A1" s="41" t="s">
        <v>185</v>
      </c>
      <c r="B1" s="42"/>
      <c r="C1" s="42"/>
      <c r="D1" s="42"/>
      <c r="E1" s="42"/>
      <c r="F1" s="42"/>
      <c r="G1" s="43" t="s">
        <v>811</v>
      </c>
      <c r="H1" s="42"/>
      <c r="I1" s="42"/>
      <c r="J1" s="44"/>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5" t="s">
        <v>1208</v>
      </c>
    </row>
    <row r="2" spans="1:62" x14ac:dyDescent="0.4">
      <c r="A2"/>
      <c r="B2" t="s">
        <v>186</v>
      </c>
      <c r="C2"/>
      <c r="D2"/>
      <c r="E2"/>
      <c r="F2"/>
      <c r="G2"/>
      <c r="H2"/>
      <c r="I2"/>
      <c r="J2"/>
      <c r="K2"/>
      <c r="L2"/>
      <c r="M2"/>
      <c r="N2"/>
      <c r="O2"/>
      <c r="P2"/>
      <c r="Q2"/>
      <c r="R2"/>
    </row>
    <row r="3" spans="1:62" ht="19.5" x14ac:dyDescent="0.4">
      <c r="A3"/>
      <c r="B3" t="s">
        <v>791</v>
      </c>
      <c r="C3"/>
      <c r="D3"/>
      <c r="E3"/>
      <c r="F3"/>
      <c r="G3"/>
      <c r="H3"/>
      <c r="I3"/>
      <c r="J3"/>
      <c r="K3"/>
      <c r="L3"/>
      <c r="M3"/>
      <c r="N3"/>
      <c r="O3"/>
      <c r="P3"/>
      <c r="Q3"/>
      <c r="R3"/>
    </row>
    <row r="4" spans="1:62" x14ac:dyDescent="0.4">
      <c r="A4"/>
      <c r="B4"/>
      <c r="C4"/>
      <c r="D4" s="46"/>
      <c r="E4" t="s">
        <v>401</v>
      </c>
      <c r="F4"/>
      <c r="G4" s="47"/>
      <c r="H4" t="s">
        <v>187</v>
      </c>
      <c r="I4"/>
      <c r="J4"/>
      <c r="K4" s="48"/>
      <c r="L4" t="s">
        <v>188</v>
      </c>
      <c r="M4"/>
      <c r="N4"/>
      <c r="O4" s="49"/>
      <c r="P4" t="s">
        <v>189</v>
      </c>
      <c r="R4"/>
      <c r="U4" s="72"/>
      <c r="V4" t="s">
        <v>319</v>
      </c>
      <c r="AY4" t="s">
        <v>190</v>
      </c>
      <c r="BB4" t="s">
        <v>191</v>
      </c>
      <c r="BE4" t="s">
        <v>192</v>
      </c>
      <c r="BH4" t="s">
        <v>193</v>
      </c>
    </row>
    <row r="5" spans="1:62" x14ac:dyDescent="0.4">
      <c r="A5"/>
      <c r="B5"/>
      <c r="C5"/>
      <c r="D5"/>
      <c r="E5"/>
      <c r="F5"/>
      <c r="G5"/>
      <c r="H5"/>
      <c r="I5"/>
      <c r="J5"/>
      <c r="K5"/>
      <c r="L5"/>
      <c r="M5"/>
      <c r="N5"/>
      <c r="O5"/>
      <c r="P5"/>
      <c r="Q5"/>
      <c r="R5"/>
      <c r="AY5" s="50" t="s">
        <v>194</v>
      </c>
      <c r="AZ5" s="73" t="s">
        <v>320</v>
      </c>
      <c r="BA5" t="e">
        <f>VLOOKUP(D53,AY5:AZ18,2,0)</f>
        <v>#N/A</v>
      </c>
      <c r="BB5" s="50" t="s">
        <v>194</v>
      </c>
      <c r="BC5" s="73" t="s">
        <v>320</v>
      </c>
      <c r="BD5" t="e">
        <f>VLOOKUP(D68,BB5:BC18,2,0)</f>
        <v>#N/A</v>
      </c>
      <c r="BE5" t="s">
        <v>195</v>
      </c>
      <c r="BF5" s="73" t="s">
        <v>320</v>
      </c>
      <c r="BG5" t="e">
        <f>VLOOKUP(D55,BE5:BF14,2,0)</f>
        <v>#N/A</v>
      </c>
      <c r="BH5" t="s">
        <v>195</v>
      </c>
      <c r="BI5" s="73" t="s">
        <v>320</v>
      </c>
      <c r="BJ5" t="e">
        <f>VLOOKUP(D70,BH5:BI14,2,0)</f>
        <v>#N/A</v>
      </c>
    </row>
    <row r="6" spans="1:62" ht="24.95" customHeight="1" x14ac:dyDescent="0.4">
      <c r="A6" s="365" t="s">
        <v>196</v>
      </c>
      <c r="B6" s="365"/>
      <c r="C6" s="365"/>
      <c r="D6" s="366"/>
      <c r="E6" s="366"/>
      <c r="F6" s="366"/>
      <c r="G6" s="366"/>
      <c r="H6" s="366"/>
      <c r="I6" s="366"/>
      <c r="J6" s="366"/>
      <c r="K6" s="366"/>
      <c r="L6" s="366"/>
      <c r="M6" s="366"/>
      <c r="N6" s="366"/>
      <c r="O6" s="366"/>
      <c r="P6" s="366"/>
      <c r="Q6" s="366"/>
      <c r="R6" s="366"/>
      <c r="AY6" t="s">
        <v>197</v>
      </c>
      <c r="AZ6" s="73" t="s">
        <v>321</v>
      </c>
      <c r="BB6" t="s">
        <v>197</v>
      </c>
      <c r="BC6" s="73" t="s">
        <v>321</v>
      </c>
      <c r="BE6" t="s">
        <v>198</v>
      </c>
      <c r="BF6" s="73" t="s">
        <v>321</v>
      </c>
      <c r="BH6" t="s">
        <v>198</v>
      </c>
      <c r="BI6" s="73" t="s">
        <v>321</v>
      </c>
    </row>
    <row r="7" spans="1:62" ht="24.95" customHeight="1" x14ac:dyDescent="0.4">
      <c r="A7" s="358" t="s">
        <v>199</v>
      </c>
      <c r="B7" s="358"/>
      <c r="C7" s="358"/>
      <c r="D7" s="367"/>
      <c r="E7" s="367"/>
      <c r="F7" s="367"/>
      <c r="G7" s="367"/>
      <c r="H7" s="367"/>
      <c r="I7" s="367"/>
      <c r="J7" s="367"/>
      <c r="K7" s="367"/>
      <c r="L7" s="367"/>
      <c r="M7" s="367"/>
      <c r="N7" s="367"/>
      <c r="O7" s="367"/>
      <c r="P7" s="367"/>
      <c r="Q7" s="367"/>
      <c r="R7" s="367"/>
      <c r="AY7" t="s">
        <v>200</v>
      </c>
      <c r="AZ7" s="73" t="s">
        <v>322</v>
      </c>
      <c r="BB7" t="s">
        <v>200</v>
      </c>
      <c r="BC7" s="73" t="s">
        <v>322</v>
      </c>
      <c r="BE7" t="s">
        <v>201</v>
      </c>
      <c r="BF7" s="73" t="s">
        <v>322</v>
      </c>
      <c r="BH7" t="s">
        <v>201</v>
      </c>
      <c r="BI7" s="73" t="s">
        <v>322</v>
      </c>
    </row>
    <row r="8" spans="1:62" ht="24.95" customHeight="1" thickBot="1" x14ac:dyDescent="0.45">
      <c r="A8" s="358" t="s">
        <v>202</v>
      </c>
      <c r="B8" s="358"/>
      <c r="C8" s="358"/>
      <c r="D8" s="368"/>
      <c r="E8" s="368"/>
      <c r="F8" s="368"/>
      <c r="G8" s="368"/>
      <c r="H8" s="368"/>
      <c r="I8" s="368"/>
      <c r="J8" s="368"/>
      <c r="K8" s="368"/>
      <c r="L8" s="368"/>
      <c r="M8" s="368"/>
      <c r="N8" s="368"/>
      <c r="O8" s="368"/>
      <c r="P8" s="368"/>
      <c r="Q8" s="368"/>
      <c r="R8" s="368"/>
      <c r="AY8" t="s">
        <v>203</v>
      </c>
      <c r="AZ8" s="73" t="s">
        <v>323</v>
      </c>
      <c r="BB8" t="s">
        <v>203</v>
      </c>
      <c r="BC8" s="73" t="s">
        <v>323</v>
      </c>
      <c r="BE8" t="s">
        <v>204</v>
      </c>
      <c r="BF8" s="73" t="s">
        <v>323</v>
      </c>
      <c r="BH8" t="s">
        <v>204</v>
      </c>
      <c r="BI8" s="73" t="s">
        <v>323</v>
      </c>
    </row>
    <row r="9" spans="1:62" ht="24.95" customHeight="1" x14ac:dyDescent="0.4">
      <c r="A9" s="374" t="s">
        <v>380</v>
      </c>
      <c r="B9" s="375"/>
      <c r="C9" s="375"/>
      <c r="D9" s="380"/>
      <c r="E9" s="383" t="s">
        <v>381</v>
      </c>
      <c r="F9" s="384"/>
      <c r="G9" s="384"/>
      <c r="H9" s="384"/>
      <c r="I9" s="384"/>
      <c r="J9" s="385"/>
      <c r="K9" s="155"/>
      <c r="L9" s="392" t="s">
        <v>38</v>
      </c>
      <c r="M9" s="392"/>
      <c r="N9" s="392"/>
      <c r="O9" s="392"/>
      <c r="P9" s="392"/>
      <c r="Q9" s="392"/>
      <c r="R9" s="393"/>
      <c r="AM9" t="s">
        <v>205</v>
      </c>
      <c r="AY9" t="s">
        <v>206</v>
      </c>
      <c r="AZ9" s="73" t="s">
        <v>324</v>
      </c>
      <c r="BB9" t="s">
        <v>206</v>
      </c>
      <c r="BC9" s="73" t="s">
        <v>324</v>
      </c>
      <c r="BE9" t="s">
        <v>412</v>
      </c>
      <c r="BF9" s="73" t="s">
        <v>413</v>
      </c>
      <c r="BH9" t="s">
        <v>412</v>
      </c>
      <c r="BI9" s="73" t="s">
        <v>413</v>
      </c>
    </row>
    <row r="10" spans="1:62" ht="24.95" customHeight="1" x14ac:dyDescent="0.4">
      <c r="A10" s="376"/>
      <c r="B10" s="377"/>
      <c r="C10" s="377"/>
      <c r="D10" s="381"/>
      <c r="E10" s="386"/>
      <c r="F10" s="387"/>
      <c r="G10" s="387"/>
      <c r="H10" s="387"/>
      <c r="I10" s="387"/>
      <c r="J10" s="388"/>
      <c r="K10" s="156"/>
      <c r="L10" s="394" t="s">
        <v>37</v>
      </c>
      <c r="M10" s="394"/>
      <c r="N10" s="394"/>
      <c r="O10" s="394"/>
      <c r="P10" s="394"/>
      <c r="Q10" s="394"/>
      <c r="R10" s="395"/>
      <c r="AM10" t="s">
        <v>207</v>
      </c>
      <c r="AN10" t="s">
        <v>208</v>
      </c>
      <c r="AO10" t="s">
        <v>209</v>
      </c>
      <c r="AP10" t="s">
        <v>210</v>
      </c>
      <c r="AQ10" t="s">
        <v>211</v>
      </c>
      <c r="AR10" t="s">
        <v>212</v>
      </c>
      <c r="AS10" t="s">
        <v>213</v>
      </c>
      <c r="AT10" t="s">
        <v>214</v>
      </c>
      <c r="AU10" t="s">
        <v>215</v>
      </c>
      <c r="AV10" t="s">
        <v>832</v>
      </c>
      <c r="AW10" t="s">
        <v>833</v>
      </c>
      <c r="AX10" t="s">
        <v>834</v>
      </c>
      <c r="AY10" t="s">
        <v>216</v>
      </c>
      <c r="AZ10" s="73" t="s">
        <v>325</v>
      </c>
      <c r="BB10" t="s">
        <v>216</v>
      </c>
      <c r="BC10" s="73" t="s">
        <v>325</v>
      </c>
      <c r="BE10" t="s">
        <v>414</v>
      </c>
      <c r="BF10" s="73" t="s">
        <v>415</v>
      </c>
      <c r="BH10" t="s">
        <v>414</v>
      </c>
      <c r="BI10" s="73" t="s">
        <v>415</v>
      </c>
    </row>
    <row r="11" spans="1:62" ht="24.95" customHeight="1" thickBot="1" x14ac:dyDescent="0.45">
      <c r="A11" s="376"/>
      <c r="B11" s="377"/>
      <c r="C11" s="377"/>
      <c r="D11" s="382"/>
      <c r="E11" s="389"/>
      <c r="F11" s="390"/>
      <c r="G11" s="390"/>
      <c r="H11" s="390"/>
      <c r="I11" s="390"/>
      <c r="J11" s="391"/>
      <c r="K11" s="157"/>
      <c r="L11" s="396" t="s">
        <v>36</v>
      </c>
      <c r="M11" s="396"/>
      <c r="N11" s="396"/>
      <c r="O11" s="396"/>
      <c r="P11" s="396"/>
      <c r="Q11" s="396"/>
      <c r="R11" s="397"/>
      <c r="AY11" t="s">
        <v>217</v>
      </c>
      <c r="AZ11" s="73" t="s">
        <v>326</v>
      </c>
      <c r="BB11" t="s">
        <v>217</v>
      </c>
      <c r="BC11" s="73" t="s">
        <v>326</v>
      </c>
      <c r="BE11" t="s">
        <v>416</v>
      </c>
      <c r="BF11" s="73" t="s">
        <v>417</v>
      </c>
      <c r="BH11" t="s">
        <v>416</v>
      </c>
      <c r="BI11" s="73" t="s">
        <v>417</v>
      </c>
    </row>
    <row r="12" spans="1:62" ht="24.95" customHeight="1" x14ac:dyDescent="0.4">
      <c r="A12" s="376"/>
      <c r="B12" s="377"/>
      <c r="C12" s="377"/>
      <c r="D12" s="380"/>
      <c r="E12" s="383" t="s">
        <v>382</v>
      </c>
      <c r="F12" s="384"/>
      <c r="G12" s="384"/>
      <c r="H12" s="384"/>
      <c r="I12" s="384"/>
      <c r="J12" s="385"/>
      <c r="K12" s="155"/>
      <c r="L12" s="392" t="s">
        <v>38</v>
      </c>
      <c r="M12" s="392"/>
      <c r="N12" s="392"/>
      <c r="O12" s="392"/>
      <c r="P12" s="392"/>
      <c r="Q12" s="392"/>
      <c r="R12" s="393"/>
      <c r="AM12" t="s">
        <v>219</v>
      </c>
      <c r="AY12" t="s">
        <v>220</v>
      </c>
      <c r="AZ12" s="73" t="s">
        <v>328</v>
      </c>
      <c r="BB12" t="s">
        <v>220</v>
      </c>
      <c r="BC12" s="73" t="s">
        <v>328</v>
      </c>
      <c r="BE12" t="s">
        <v>418</v>
      </c>
      <c r="BF12" s="73" t="s">
        <v>419</v>
      </c>
      <c r="BH12" t="s">
        <v>418</v>
      </c>
      <c r="BI12" s="73" t="s">
        <v>419</v>
      </c>
    </row>
    <row r="13" spans="1:62" ht="24.95" customHeight="1" x14ac:dyDescent="0.4">
      <c r="A13" s="376"/>
      <c r="B13" s="377"/>
      <c r="C13" s="377"/>
      <c r="D13" s="381"/>
      <c r="E13" s="386"/>
      <c r="F13" s="387"/>
      <c r="G13" s="387"/>
      <c r="H13" s="387"/>
      <c r="I13" s="387"/>
      <c r="J13" s="388"/>
      <c r="K13" s="156"/>
      <c r="L13" s="394" t="s">
        <v>37</v>
      </c>
      <c r="M13" s="394"/>
      <c r="N13" s="394"/>
      <c r="O13" s="394"/>
      <c r="P13" s="394"/>
      <c r="Q13" s="394"/>
      <c r="R13" s="395"/>
      <c r="AM13" t="s">
        <v>221</v>
      </c>
      <c r="AN13" t="s">
        <v>222</v>
      </c>
      <c r="AO13" t="s">
        <v>223</v>
      </c>
      <c r="AP13" t="s">
        <v>224</v>
      </c>
      <c r="AQ13" t="s">
        <v>225</v>
      </c>
      <c r="AR13" t="s">
        <v>226</v>
      </c>
      <c r="AS13" t="s">
        <v>227</v>
      </c>
      <c r="AT13" t="s">
        <v>228</v>
      </c>
      <c r="AU13" t="s">
        <v>229</v>
      </c>
      <c r="AV13" t="s">
        <v>835</v>
      </c>
      <c r="AW13" t="s">
        <v>836</v>
      </c>
      <c r="AX13" t="s">
        <v>837</v>
      </c>
      <c r="AY13" t="s">
        <v>230</v>
      </c>
      <c r="AZ13" s="73" t="s">
        <v>329</v>
      </c>
      <c r="BB13" t="s">
        <v>230</v>
      </c>
      <c r="BC13" s="73" t="s">
        <v>329</v>
      </c>
      <c r="BE13" t="s">
        <v>420</v>
      </c>
      <c r="BF13" s="73" t="s">
        <v>421</v>
      </c>
      <c r="BH13" t="s">
        <v>420</v>
      </c>
      <c r="BI13" s="73" t="s">
        <v>421</v>
      </c>
    </row>
    <row r="14" spans="1:62" ht="24.95" customHeight="1" thickBot="1" x14ac:dyDescent="0.45">
      <c r="A14" s="378"/>
      <c r="B14" s="379"/>
      <c r="C14" s="379"/>
      <c r="D14" s="382"/>
      <c r="E14" s="389"/>
      <c r="F14" s="390"/>
      <c r="G14" s="390"/>
      <c r="H14" s="390"/>
      <c r="I14" s="390"/>
      <c r="J14" s="391"/>
      <c r="K14" s="157"/>
      <c r="L14" s="396" t="s">
        <v>36</v>
      </c>
      <c r="M14" s="396"/>
      <c r="N14" s="396"/>
      <c r="O14" s="396"/>
      <c r="P14" s="396"/>
      <c r="Q14" s="396"/>
      <c r="R14" s="397"/>
      <c r="AM14" t="s">
        <v>232</v>
      </c>
      <c r="AO14" t="s">
        <v>233</v>
      </c>
      <c r="AP14" t="s">
        <v>234</v>
      </c>
      <c r="AQ14" t="s">
        <v>235</v>
      </c>
      <c r="AT14" t="s">
        <v>236</v>
      </c>
      <c r="AV14" t="s">
        <v>838</v>
      </c>
      <c r="AW14" t="s">
        <v>839</v>
      </c>
      <c r="AX14" t="s">
        <v>863</v>
      </c>
      <c r="AY14" t="s">
        <v>237</v>
      </c>
      <c r="AZ14" s="73" t="s">
        <v>330</v>
      </c>
      <c r="BB14" t="s">
        <v>237</v>
      </c>
      <c r="BC14" s="73" t="s">
        <v>330</v>
      </c>
      <c r="BE14" t="s">
        <v>422</v>
      </c>
      <c r="BF14" s="73" t="s">
        <v>423</v>
      </c>
      <c r="BH14" t="s">
        <v>422</v>
      </c>
      <c r="BI14" s="73" t="s">
        <v>423</v>
      </c>
    </row>
    <row r="15" spans="1:62" ht="24.95" customHeight="1" x14ac:dyDescent="0.4">
      <c r="A15" s="369" t="s">
        <v>327</v>
      </c>
      <c r="B15" s="370"/>
      <c r="C15" s="371"/>
      <c r="D15" s="106"/>
      <c r="E15" s="398" t="s">
        <v>452</v>
      </c>
      <c r="F15" s="398"/>
      <c r="G15" s="398"/>
      <c r="H15" s="398"/>
      <c r="I15" s="398"/>
      <c r="J15" s="398"/>
      <c r="K15" s="106"/>
      <c r="L15" s="398" t="s">
        <v>453</v>
      </c>
      <c r="M15" s="398"/>
      <c r="N15" s="398"/>
      <c r="O15" s="398"/>
      <c r="P15" s="398"/>
      <c r="Q15" s="398"/>
      <c r="R15" s="398"/>
      <c r="S15" s="74" t="str">
        <f>IF(D13="２.５トン以下のバン・トラック",IF(D15="自家用","※２.５トン以下のバン・トラックは自家用での申請はできません※",""),"")</f>
        <v/>
      </c>
      <c r="AM15" t="s">
        <v>238</v>
      </c>
      <c r="AO15" t="s">
        <v>239</v>
      </c>
      <c r="AP15" t="s">
        <v>240</v>
      </c>
      <c r="AQ15" t="s">
        <v>241</v>
      </c>
      <c r="AT15" t="s">
        <v>229</v>
      </c>
      <c r="AV15" t="s">
        <v>840</v>
      </c>
      <c r="AW15" t="s">
        <v>867</v>
      </c>
      <c r="AY15" t="s">
        <v>242</v>
      </c>
      <c r="AZ15" s="73" t="s">
        <v>331</v>
      </c>
      <c r="BB15" t="s">
        <v>242</v>
      </c>
      <c r="BC15" s="73" t="s">
        <v>331</v>
      </c>
    </row>
    <row r="16" spans="1:62" ht="24.95" customHeight="1" thickBot="1" x14ac:dyDescent="0.45">
      <c r="A16" s="358" t="s">
        <v>218</v>
      </c>
      <c r="B16" s="358"/>
      <c r="C16" s="358"/>
      <c r="D16" s="372"/>
      <c r="E16" s="373"/>
      <c r="F16" s="373"/>
      <c r="G16" s="373"/>
      <c r="H16" s="373"/>
      <c r="I16" s="373"/>
      <c r="J16" s="373"/>
      <c r="K16" s="373"/>
      <c r="L16" s="373"/>
      <c r="M16" s="373"/>
      <c r="N16" s="373"/>
      <c r="O16" s="373"/>
      <c r="P16" s="373"/>
      <c r="Q16" s="373"/>
      <c r="R16" s="373"/>
      <c r="AM16" t="s">
        <v>244</v>
      </c>
      <c r="AP16" t="s">
        <v>841</v>
      </c>
      <c r="AQ16" t="s">
        <v>245</v>
      </c>
      <c r="AV16" t="s">
        <v>842</v>
      </c>
      <c r="AW16" t="s">
        <v>868</v>
      </c>
      <c r="AY16" t="s">
        <v>424</v>
      </c>
      <c r="AZ16" s="73" t="s">
        <v>332</v>
      </c>
      <c r="BB16" t="s">
        <v>424</v>
      </c>
      <c r="BC16" s="73" t="s">
        <v>332</v>
      </c>
    </row>
    <row r="17" spans="1:58" ht="24.95" customHeight="1" x14ac:dyDescent="0.4">
      <c r="A17" s="374" t="s">
        <v>402</v>
      </c>
      <c r="B17" s="375"/>
      <c r="C17" s="375"/>
      <c r="D17" s="399"/>
      <c r="E17" s="402" t="s">
        <v>383</v>
      </c>
      <c r="F17" s="402"/>
      <c r="G17" s="402"/>
      <c r="H17" s="402"/>
      <c r="I17" s="402"/>
      <c r="J17" s="402"/>
      <c r="K17" s="155"/>
      <c r="L17" s="402" t="s">
        <v>387</v>
      </c>
      <c r="M17" s="402"/>
      <c r="N17" s="402"/>
      <c r="O17" s="402"/>
      <c r="P17" s="402"/>
      <c r="Q17" s="402"/>
      <c r="R17" s="405"/>
      <c r="AQ17" t="s">
        <v>843</v>
      </c>
      <c r="AW17" t="s">
        <v>869</v>
      </c>
      <c r="AY17" t="s">
        <v>1206</v>
      </c>
      <c r="AZ17" s="73" t="s">
        <v>333</v>
      </c>
      <c r="BB17" t="s">
        <v>1206</v>
      </c>
      <c r="BC17" s="73" t="s">
        <v>333</v>
      </c>
    </row>
    <row r="18" spans="1:58" ht="24.95" customHeight="1" x14ac:dyDescent="0.4">
      <c r="A18" s="376"/>
      <c r="B18" s="377"/>
      <c r="C18" s="377"/>
      <c r="D18" s="400"/>
      <c r="E18" s="403"/>
      <c r="F18" s="403"/>
      <c r="G18" s="403"/>
      <c r="H18" s="403"/>
      <c r="I18" s="403"/>
      <c r="J18" s="403"/>
      <c r="K18" s="156"/>
      <c r="L18" s="403" t="s">
        <v>388</v>
      </c>
      <c r="M18" s="403"/>
      <c r="N18" s="403"/>
      <c r="O18" s="403"/>
      <c r="P18" s="403"/>
      <c r="Q18" s="403"/>
      <c r="R18" s="406"/>
      <c r="AQ18" t="s">
        <v>844</v>
      </c>
      <c r="AW18" t="s">
        <v>870</v>
      </c>
      <c r="AY18" t="s">
        <v>425</v>
      </c>
      <c r="AZ18" s="73" t="s">
        <v>426</v>
      </c>
      <c r="BB18" t="s">
        <v>425</v>
      </c>
      <c r="BC18" s="73" t="s">
        <v>426</v>
      </c>
    </row>
    <row r="19" spans="1:58" ht="24.95" customHeight="1" thickBot="1" x14ac:dyDescent="0.45">
      <c r="A19" s="376"/>
      <c r="B19" s="377"/>
      <c r="C19" s="377"/>
      <c r="D19" s="401"/>
      <c r="E19" s="404"/>
      <c r="F19" s="404"/>
      <c r="G19" s="404"/>
      <c r="H19" s="404"/>
      <c r="I19" s="404"/>
      <c r="J19" s="404"/>
      <c r="K19" s="157"/>
      <c r="L19" s="404" t="s">
        <v>389</v>
      </c>
      <c r="M19" s="404"/>
      <c r="N19" s="404"/>
      <c r="O19" s="404"/>
      <c r="P19" s="404"/>
      <c r="Q19" s="404"/>
      <c r="R19" s="407"/>
      <c r="AQ19" t="s">
        <v>845</v>
      </c>
    </row>
    <row r="20" spans="1:58" ht="24.95" customHeight="1" x14ac:dyDescent="0.4">
      <c r="A20" s="376"/>
      <c r="B20" s="377"/>
      <c r="C20" s="377"/>
      <c r="D20" s="399"/>
      <c r="E20" s="402" t="s">
        <v>384</v>
      </c>
      <c r="F20" s="402"/>
      <c r="G20" s="402"/>
      <c r="H20" s="402"/>
      <c r="I20" s="351" t="s">
        <v>411</v>
      </c>
      <c r="J20" s="352"/>
      <c r="K20" s="352"/>
      <c r="L20" s="352"/>
      <c r="M20" s="352"/>
      <c r="N20" s="353"/>
      <c r="O20" s="155"/>
      <c r="P20" s="402" t="s">
        <v>392</v>
      </c>
      <c r="Q20" s="402"/>
      <c r="R20" s="405"/>
      <c r="AQ20" t="s">
        <v>846</v>
      </c>
    </row>
    <row r="21" spans="1:58" ht="24.95" customHeight="1" x14ac:dyDescent="0.4">
      <c r="A21" s="376"/>
      <c r="B21" s="377"/>
      <c r="C21" s="377"/>
      <c r="D21" s="400"/>
      <c r="E21" s="403"/>
      <c r="F21" s="403"/>
      <c r="G21" s="403"/>
      <c r="H21" s="403"/>
      <c r="I21" s="354"/>
      <c r="J21" s="355"/>
      <c r="K21" s="355"/>
      <c r="L21" s="355"/>
      <c r="M21" s="355"/>
      <c r="N21" s="356"/>
      <c r="O21" s="156"/>
      <c r="P21" s="403" t="s">
        <v>393</v>
      </c>
      <c r="Q21" s="403"/>
      <c r="R21" s="406"/>
      <c r="AQ21" t="s">
        <v>847</v>
      </c>
    </row>
    <row r="22" spans="1:58" ht="24.95" customHeight="1" x14ac:dyDescent="0.4">
      <c r="A22" s="376"/>
      <c r="B22" s="377"/>
      <c r="C22" s="377"/>
      <c r="D22" s="400"/>
      <c r="E22" s="403"/>
      <c r="F22" s="403"/>
      <c r="G22" s="403"/>
      <c r="H22" s="403"/>
      <c r="I22" s="156"/>
      <c r="J22" s="403" t="s">
        <v>390</v>
      </c>
      <c r="K22" s="403"/>
      <c r="L22" s="403"/>
      <c r="M22" s="403"/>
      <c r="N22" s="403"/>
      <c r="O22" s="403"/>
      <c r="P22" s="403"/>
      <c r="Q22" s="403"/>
      <c r="R22" s="406"/>
      <c r="AQ22" t="s">
        <v>848</v>
      </c>
    </row>
    <row r="23" spans="1:58" ht="24.95" customHeight="1" thickBot="1" x14ac:dyDescent="0.45">
      <c r="A23" s="376"/>
      <c r="B23" s="377"/>
      <c r="C23" s="377"/>
      <c r="D23" s="401"/>
      <c r="E23" s="404"/>
      <c r="F23" s="404"/>
      <c r="G23" s="404"/>
      <c r="H23" s="404"/>
      <c r="I23" s="157"/>
      <c r="J23" s="404" t="s">
        <v>391</v>
      </c>
      <c r="K23" s="404"/>
      <c r="L23" s="404"/>
      <c r="M23" s="404"/>
      <c r="N23" s="404"/>
      <c r="O23" s="404"/>
      <c r="P23" s="404"/>
      <c r="Q23" s="404"/>
      <c r="R23" s="407"/>
    </row>
    <row r="24" spans="1:58" ht="24.95" customHeight="1" x14ac:dyDescent="0.4">
      <c r="A24" s="376"/>
      <c r="B24" s="377"/>
      <c r="C24" s="377"/>
      <c r="D24" s="399"/>
      <c r="E24" s="402" t="s">
        <v>385</v>
      </c>
      <c r="F24" s="402"/>
      <c r="G24" s="402"/>
      <c r="H24" s="402"/>
      <c r="I24" s="402"/>
      <c r="J24" s="402"/>
      <c r="K24" s="155"/>
      <c r="L24" s="402" t="s">
        <v>394</v>
      </c>
      <c r="M24" s="402"/>
      <c r="N24" s="402"/>
      <c r="O24" s="402"/>
      <c r="P24" s="402"/>
      <c r="Q24" s="402"/>
      <c r="R24" s="405"/>
      <c r="AY24" t="s">
        <v>255</v>
      </c>
      <c r="BC24" t="s">
        <v>348</v>
      </c>
      <c r="BD24" t="s">
        <v>349</v>
      </c>
      <c r="BE24" t="s">
        <v>350</v>
      </c>
      <c r="BF24" t="s">
        <v>351</v>
      </c>
    </row>
    <row r="25" spans="1:58" ht="24.95" customHeight="1" thickBot="1" x14ac:dyDescent="0.45">
      <c r="A25" s="376"/>
      <c r="B25" s="377"/>
      <c r="C25" s="377"/>
      <c r="D25" s="401"/>
      <c r="E25" s="404"/>
      <c r="F25" s="404"/>
      <c r="G25" s="404"/>
      <c r="H25" s="404"/>
      <c r="I25" s="404"/>
      <c r="J25" s="404"/>
      <c r="K25" s="157"/>
      <c r="L25" s="404" t="s">
        <v>395</v>
      </c>
      <c r="M25" s="404"/>
      <c r="N25" s="404"/>
      <c r="O25" s="404"/>
      <c r="P25" s="404"/>
      <c r="Q25" s="404"/>
      <c r="R25" s="407"/>
      <c r="AY25" t="s">
        <v>257</v>
      </c>
      <c r="BC25" t="s">
        <v>353</v>
      </c>
      <c r="BD25" t="s">
        <v>356</v>
      </c>
      <c r="BE25" t="s">
        <v>359</v>
      </c>
      <c r="BF25" t="s">
        <v>361</v>
      </c>
    </row>
    <row r="26" spans="1:58" ht="24.95" customHeight="1" x14ac:dyDescent="0.4">
      <c r="A26" s="376"/>
      <c r="B26" s="377"/>
      <c r="C26" s="377"/>
      <c r="D26" s="399"/>
      <c r="E26" s="402" t="s">
        <v>386</v>
      </c>
      <c r="F26" s="402"/>
      <c r="G26" s="402"/>
      <c r="H26" s="402"/>
      <c r="I26" s="402"/>
      <c r="J26" s="402"/>
      <c r="K26" s="155"/>
      <c r="L26" s="402" t="s">
        <v>396</v>
      </c>
      <c r="M26" s="402"/>
      <c r="N26" s="402"/>
      <c r="O26" s="402"/>
      <c r="P26" s="402"/>
      <c r="Q26" s="402"/>
      <c r="R26" s="405"/>
      <c r="AY26" t="s">
        <v>262</v>
      </c>
      <c r="BC26" t="s">
        <v>354</v>
      </c>
      <c r="BD26" t="s">
        <v>357</v>
      </c>
      <c r="BE26" t="s">
        <v>360</v>
      </c>
      <c r="BF26" t="s">
        <v>362</v>
      </c>
    </row>
    <row r="27" spans="1:58" ht="24.95" customHeight="1" x14ac:dyDescent="0.4">
      <c r="A27" s="376"/>
      <c r="B27" s="377"/>
      <c r="C27" s="377"/>
      <c r="D27" s="400"/>
      <c r="E27" s="403"/>
      <c r="F27" s="403"/>
      <c r="G27" s="403"/>
      <c r="H27" s="403"/>
      <c r="I27" s="403"/>
      <c r="J27" s="403"/>
      <c r="K27" s="156"/>
      <c r="L27" s="403" t="s">
        <v>397</v>
      </c>
      <c r="M27" s="403"/>
      <c r="N27" s="403"/>
      <c r="O27" s="403"/>
      <c r="P27" s="403"/>
      <c r="Q27" s="403"/>
      <c r="R27" s="406"/>
      <c r="BC27" t="s">
        <v>355</v>
      </c>
      <c r="BD27" t="s">
        <v>358</v>
      </c>
      <c r="BF27" t="s">
        <v>363</v>
      </c>
    </row>
    <row r="28" spans="1:58" ht="24.95" customHeight="1" x14ac:dyDescent="0.4">
      <c r="A28" s="376"/>
      <c r="B28" s="377"/>
      <c r="C28" s="377"/>
      <c r="D28" s="400"/>
      <c r="E28" s="403"/>
      <c r="F28" s="403"/>
      <c r="G28" s="403"/>
      <c r="H28" s="403"/>
      <c r="I28" s="403"/>
      <c r="J28" s="403"/>
      <c r="K28" s="156"/>
      <c r="L28" s="403" t="s">
        <v>398</v>
      </c>
      <c r="M28" s="403"/>
      <c r="N28" s="403"/>
      <c r="O28" s="403"/>
      <c r="P28" s="403"/>
      <c r="Q28" s="403"/>
      <c r="R28" s="406"/>
      <c r="BF28" t="s">
        <v>353</v>
      </c>
    </row>
    <row r="29" spans="1:58" ht="24.95" customHeight="1" x14ac:dyDescent="0.4">
      <c r="A29" s="376"/>
      <c r="B29" s="377"/>
      <c r="C29" s="377"/>
      <c r="D29" s="400"/>
      <c r="E29" s="403"/>
      <c r="F29" s="403"/>
      <c r="G29" s="403"/>
      <c r="H29" s="403"/>
      <c r="I29" s="403"/>
      <c r="J29" s="403"/>
      <c r="K29" s="156"/>
      <c r="L29" s="403" t="s">
        <v>399</v>
      </c>
      <c r="M29" s="403"/>
      <c r="N29" s="403"/>
      <c r="O29" s="403"/>
      <c r="P29" s="403"/>
      <c r="Q29" s="403"/>
      <c r="R29" s="406"/>
      <c r="BD29" t="s">
        <v>364</v>
      </c>
      <c r="BF29" t="s">
        <v>354</v>
      </c>
    </row>
    <row r="30" spans="1:58" ht="24.95" customHeight="1" thickBot="1" x14ac:dyDescent="0.45">
      <c r="A30" s="378"/>
      <c r="B30" s="379"/>
      <c r="C30" s="379"/>
      <c r="D30" s="401"/>
      <c r="E30" s="404"/>
      <c r="F30" s="404"/>
      <c r="G30" s="404"/>
      <c r="H30" s="404"/>
      <c r="I30" s="404"/>
      <c r="J30" s="404"/>
      <c r="K30" s="156"/>
      <c r="L30" s="404" t="s">
        <v>400</v>
      </c>
      <c r="M30" s="404"/>
      <c r="N30" s="404"/>
      <c r="O30" s="404"/>
      <c r="P30" s="404"/>
      <c r="Q30" s="404"/>
      <c r="R30" s="407"/>
      <c r="BD30" t="s">
        <v>365</v>
      </c>
    </row>
    <row r="31" spans="1:58" ht="24.95" customHeight="1" x14ac:dyDescent="0.4">
      <c r="A31" s="51"/>
      <c r="B31" s="51"/>
      <c r="C31" s="51"/>
      <c r="D31"/>
      <c r="E31"/>
      <c r="F31"/>
      <c r="G31"/>
      <c r="H31"/>
      <c r="I31"/>
      <c r="J31"/>
      <c r="K31"/>
      <c r="L31"/>
      <c r="M31"/>
      <c r="N31"/>
      <c r="O31"/>
      <c r="P31"/>
      <c r="Q31"/>
      <c r="R31"/>
    </row>
    <row r="32" spans="1:58" ht="30" customHeight="1" x14ac:dyDescent="0.4">
      <c r="A32" s="361" t="s">
        <v>231</v>
      </c>
      <c r="B32" s="361"/>
      <c r="C32" s="361"/>
      <c r="D32" s="361"/>
      <c r="E32" s="361"/>
      <c r="F32" s="361"/>
      <c r="G32" s="361"/>
      <c r="H32" s="361"/>
      <c r="I32" s="361"/>
      <c r="J32" s="361"/>
      <c r="K32" s="361"/>
      <c r="L32" s="361"/>
      <c r="M32" s="361"/>
      <c r="N32" s="361"/>
      <c r="O32" s="361"/>
      <c r="P32" s="361"/>
      <c r="Q32" s="361"/>
      <c r="R32" s="361"/>
    </row>
    <row r="33" spans="1:23" ht="24.95" customHeight="1" x14ac:dyDescent="0.4">
      <c r="A33" s="358" t="s">
        <v>456</v>
      </c>
      <c r="B33" s="358"/>
      <c r="C33" s="358"/>
      <c r="D33" s="362"/>
      <c r="E33" s="363"/>
      <c r="F33" s="55" t="s">
        <v>7</v>
      </c>
      <c r="G33" s="363"/>
      <c r="H33" s="363"/>
      <c r="I33" s="363"/>
      <c r="J33" s="364"/>
      <c r="K33" s="52"/>
      <c r="L33" s="53"/>
      <c r="M33" s="53"/>
      <c r="N33" s="53"/>
      <c r="O33" s="53"/>
      <c r="P33" s="53"/>
      <c r="Q33" s="53"/>
      <c r="R33" s="53"/>
    </row>
    <row r="34" spans="1:23" ht="24.95" customHeight="1" x14ac:dyDescent="0.4">
      <c r="A34" s="358" t="s">
        <v>243</v>
      </c>
      <c r="B34" s="358"/>
      <c r="C34" s="358"/>
      <c r="D34" s="394"/>
      <c r="E34" s="394"/>
      <c r="F34" s="394"/>
      <c r="G34" s="394"/>
      <c r="H34" s="394"/>
      <c r="I34" s="394"/>
      <c r="J34" s="394"/>
      <c r="K34" s="394"/>
      <c r="L34" s="394"/>
      <c r="M34" s="394"/>
      <c r="N34" s="394"/>
      <c r="O34" s="394"/>
      <c r="P34" s="394"/>
      <c r="Q34" s="394"/>
      <c r="R34" s="394"/>
    </row>
    <row r="35" spans="1:23" ht="24.95" customHeight="1" x14ac:dyDescent="0.4">
      <c r="A35" s="358" t="s">
        <v>246</v>
      </c>
      <c r="B35" s="358"/>
      <c r="C35" s="358"/>
      <c r="D35" s="394"/>
      <c r="E35" s="394"/>
      <c r="F35" s="394"/>
      <c r="G35" s="394"/>
      <c r="H35" s="394"/>
      <c r="I35" s="394"/>
      <c r="J35" s="394"/>
      <c r="K35" s="394"/>
      <c r="L35" s="394"/>
      <c r="M35" s="394"/>
      <c r="N35" s="394"/>
      <c r="O35" s="394"/>
      <c r="P35" s="394"/>
      <c r="Q35" s="394"/>
      <c r="R35" s="394"/>
    </row>
    <row r="36" spans="1:23" ht="24.95" customHeight="1" x14ac:dyDescent="0.4">
      <c r="A36" s="358" t="s">
        <v>247</v>
      </c>
      <c r="B36" s="358"/>
      <c r="C36" s="358"/>
      <c r="D36" s="394"/>
      <c r="E36" s="394"/>
      <c r="F36" s="394"/>
      <c r="G36" s="394"/>
      <c r="H36" s="394"/>
      <c r="I36" s="394"/>
      <c r="J36" s="394"/>
      <c r="K36" s="394"/>
      <c r="L36" s="394"/>
      <c r="M36" s="394"/>
      <c r="N36" s="394"/>
      <c r="O36" s="394"/>
      <c r="P36" s="394"/>
      <c r="Q36" s="394"/>
      <c r="R36" s="394"/>
    </row>
    <row r="37" spans="1:23" ht="24.95" customHeight="1" x14ac:dyDescent="0.4">
      <c r="A37" s="358" t="s">
        <v>248</v>
      </c>
      <c r="B37" s="358"/>
      <c r="C37" s="358"/>
      <c r="D37" s="394"/>
      <c r="E37" s="394"/>
      <c r="F37" s="394"/>
      <c r="G37" s="394"/>
      <c r="H37" s="394"/>
      <c r="I37" s="394"/>
      <c r="J37" s="394"/>
      <c r="K37" s="394"/>
      <c r="L37" s="394"/>
      <c r="M37" s="394"/>
      <c r="N37" s="394"/>
      <c r="O37" s="394"/>
      <c r="P37" s="394"/>
      <c r="Q37" s="394"/>
      <c r="R37" s="394"/>
    </row>
    <row r="38" spans="1:23" ht="24.95" customHeight="1" x14ac:dyDescent="0.4">
      <c r="A38" s="358" t="s">
        <v>249</v>
      </c>
      <c r="B38" s="358"/>
      <c r="C38" s="358"/>
      <c r="D38" s="394"/>
      <c r="E38" s="394"/>
      <c r="F38" s="394"/>
      <c r="G38" s="394"/>
      <c r="H38" s="394"/>
      <c r="I38" s="394"/>
      <c r="J38" s="394"/>
      <c r="K38" s="394"/>
      <c r="L38" s="394"/>
      <c r="M38" s="394"/>
      <c r="N38" s="394"/>
      <c r="O38" s="394"/>
      <c r="P38" s="394"/>
      <c r="Q38" s="394"/>
      <c r="R38" s="394"/>
    </row>
    <row r="39" spans="1:23" ht="24.95" customHeight="1" x14ac:dyDescent="0.4">
      <c r="A39" s="358" t="s">
        <v>250</v>
      </c>
      <c r="B39" s="358"/>
      <c r="C39" s="358"/>
      <c r="D39" s="394"/>
      <c r="E39" s="394"/>
      <c r="F39" s="394"/>
      <c r="G39" s="394"/>
      <c r="H39" s="394"/>
      <c r="I39" s="394"/>
      <c r="J39" s="394"/>
      <c r="K39" s="394"/>
      <c r="L39" s="394"/>
      <c r="M39" s="394"/>
      <c r="N39" s="394"/>
      <c r="O39" s="394"/>
      <c r="P39" s="394"/>
      <c r="Q39" s="394"/>
      <c r="R39" s="394"/>
    </row>
    <row r="40" spans="1:23" s="50" customFormat="1" ht="24.95" customHeight="1" x14ac:dyDescent="0.4">
      <c r="A40" s="358" t="s">
        <v>251</v>
      </c>
      <c r="B40" s="358"/>
      <c r="C40" s="358"/>
      <c r="D40" s="408"/>
      <c r="E40" s="408"/>
      <c r="F40" s="408"/>
      <c r="G40" s="408"/>
      <c r="H40" s="408"/>
      <c r="I40" s="408"/>
      <c r="J40" s="408"/>
      <c r="K40" s="408"/>
      <c r="L40" s="408"/>
      <c r="M40" s="408"/>
      <c r="N40" s="408"/>
      <c r="O40" s="408"/>
      <c r="P40" s="408"/>
      <c r="Q40" s="408"/>
      <c r="R40" s="408"/>
      <c r="S40"/>
      <c r="T40"/>
      <c r="U40"/>
      <c r="V40"/>
      <c r="W40"/>
    </row>
    <row r="41" spans="1:23" ht="24.95" customHeight="1" x14ac:dyDescent="0.4">
      <c r="A41" s="358" t="s">
        <v>252</v>
      </c>
      <c r="B41" s="358"/>
      <c r="C41" s="358"/>
      <c r="D41" s="408"/>
      <c r="E41" s="408"/>
      <c r="F41" s="408"/>
      <c r="G41" s="408"/>
      <c r="H41" s="408"/>
      <c r="I41" s="408"/>
      <c r="J41" s="408"/>
      <c r="K41" s="408"/>
      <c r="L41" s="408"/>
      <c r="M41" s="408"/>
      <c r="N41" s="408"/>
      <c r="O41" s="408"/>
      <c r="P41" s="408"/>
      <c r="Q41" s="408"/>
      <c r="R41" s="408"/>
    </row>
    <row r="42" spans="1:23" ht="24.95" customHeight="1" x14ac:dyDescent="0.4">
      <c r="A42" s="358" t="s">
        <v>253</v>
      </c>
      <c r="B42" s="358"/>
      <c r="C42" s="358"/>
      <c r="D42" s="409"/>
      <c r="E42" s="410"/>
      <c r="F42" s="410"/>
      <c r="G42" s="410"/>
      <c r="H42" s="410"/>
      <c r="I42" s="410"/>
      <c r="J42" s="410"/>
      <c r="K42" s="54" t="s">
        <v>254</v>
      </c>
      <c r="L42" s="410"/>
      <c r="M42" s="410"/>
      <c r="N42" s="410"/>
      <c r="O42" s="410"/>
      <c r="P42" s="410"/>
      <c r="Q42" s="410"/>
      <c r="R42" s="411"/>
    </row>
    <row r="43" spans="1:23" ht="24.95" customHeight="1" x14ac:dyDescent="0.4">
      <c r="A43" s="358" t="s">
        <v>256</v>
      </c>
      <c r="B43" s="358"/>
      <c r="C43" s="358"/>
      <c r="D43" s="394"/>
      <c r="E43" s="394"/>
      <c r="F43" s="394"/>
      <c r="G43" s="394"/>
      <c r="H43" s="394"/>
      <c r="I43" s="394"/>
      <c r="J43" s="394"/>
      <c r="K43" s="394"/>
      <c r="L43" s="394"/>
      <c r="M43" s="394"/>
      <c r="N43" s="394"/>
      <c r="O43" s="394"/>
      <c r="P43" s="394"/>
      <c r="Q43" s="394"/>
      <c r="R43" s="394"/>
    </row>
    <row r="44" spans="1:23" ht="24.95" customHeight="1" x14ac:dyDescent="0.4">
      <c r="A44" s="358" t="s">
        <v>258</v>
      </c>
      <c r="B44" s="358"/>
      <c r="C44" s="358"/>
      <c r="D44" s="394"/>
      <c r="E44" s="394"/>
      <c r="F44" s="394"/>
      <c r="G44" s="394"/>
      <c r="H44" s="394"/>
      <c r="I44" s="394"/>
      <c r="J44" s="394"/>
      <c r="K44" s="394"/>
      <c r="L44" s="394"/>
      <c r="M44" s="394"/>
      <c r="N44" s="394"/>
      <c r="O44" s="394"/>
      <c r="P44" s="394"/>
      <c r="Q44" s="394"/>
      <c r="R44" s="394"/>
    </row>
    <row r="45" spans="1:23" ht="24.95" customHeight="1" x14ac:dyDescent="0.4">
      <c r="A45" s="358" t="s">
        <v>263</v>
      </c>
      <c r="B45" s="358"/>
      <c r="C45" s="358"/>
      <c r="D45" s="408"/>
      <c r="E45" s="408"/>
      <c r="F45" s="408"/>
      <c r="G45" s="408"/>
      <c r="H45" s="408"/>
      <c r="I45" s="408"/>
      <c r="J45" s="408"/>
      <c r="K45" s="408"/>
      <c r="L45" s="408"/>
      <c r="M45" s="408"/>
      <c r="N45" s="408"/>
      <c r="O45" s="408"/>
      <c r="P45" s="408"/>
      <c r="Q45" s="408"/>
      <c r="R45" s="408"/>
    </row>
    <row r="46" spans="1:23" ht="24.95" customHeight="1" x14ac:dyDescent="0.4">
      <c r="A46" s="358" t="s">
        <v>264</v>
      </c>
      <c r="B46" s="358"/>
      <c r="C46" s="358"/>
      <c r="D46" s="408"/>
      <c r="E46" s="408"/>
      <c r="F46" s="408"/>
      <c r="G46" s="408"/>
      <c r="H46" s="408"/>
      <c r="I46" s="408"/>
      <c r="J46" s="408"/>
      <c r="K46" s="408"/>
      <c r="L46" s="408"/>
      <c r="M46" s="408"/>
      <c r="N46" s="408"/>
      <c r="O46" s="408"/>
      <c r="P46" s="408"/>
      <c r="Q46" s="408"/>
      <c r="R46" s="408"/>
    </row>
    <row r="47" spans="1:23" ht="24.95" customHeight="1" x14ac:dyDescent="0.4">
      <c r="A47" s="358" t="s">
        <v>265</v>
      </c>
      <c r="B47" s="358"/>
      <c r="C47" s="358"/>
      <c r="D47" s="409"/>
      <c r="E47" s="410"/>
      <c r="F47" s="410"/>
      <c r="G47" s="410"/>
      <c r="H47" s="410"/>
      <c r="I47" s="410"/>
      <c r="J47" s="410"/>
      <c r="K47" s="54" t="s">
        <v>254</v>
      </c>
      <c r="L47" s="410"/>
      <c r="M47" s="410"/>
      <c r="N47" s="410"/>
      <c r="O47" s="410"/>
      <c r="P47" s="410"/>
      <c r="Q47" s="410"/>
      <c r="R47" s="411"/>
    </row>
    <row r="48" spans="1:23" ht="24.95" customHeight="1" x14ac:dyDescent="0.4">
      <c r="A48" s="358" t="s">
        <v>457</v>
      </c>
      <c r="B48" s="358"/>
      <c r="C48" s="358"/>
      <c r="D48" s="362"/>
      <c r="E48" s="363"/>
      <c r="F48" s="55" t="s">
        <v>7</v>
      </c>
      <c r="G48" s="363"/>
      <c r="H48" s="363"/>
      <c r="I48" s="363"/>
      <c r="J48" s="364"/>
      <c r="K48" t="s">
        <v>266</v>
      </c>
      <c r="L48" s="56"/>
      <c r="M48" s="56"/>
      <c r="N48" s="56"/>
      <c r="O48" s="56"/>
      <c r="P48" s="56"/>
      <c r="Q48" s="56"/>
      <c r="R48" s="56"/>
    </row>
    <row r="49" spans="1:50" ht="24.95" customHeight="1" x14ac:dyDescent="0.4">
      <c r="A49" s="358" t="s">
        <v>267</v>
      </c>
      <c r="B49" s="358"/>
      <c r="C49" s="358"/>
      <c r="D49" s="394"/>
      <c r="E49" s="394"/>
      <c r="F49" s="394"/>
      <c r="G49" s="394"/>
      <c r="H49" s="394"/>
      <c r="I49" s="394"/>
      <c r="J49" s="394"/>
      <c r="K49" s="394"/>
      <c r="L49" s="394"/>
      <c r="M49" s="394"/>
      <c r="N49" s="394"/>
      <c r="O49" s="394"/>
      <c r="P49" s="394"/>
      <c r="Q49" s="394"/>
      <c r="R49" s="394"/>
    </row>
    <row r="50" spans="1:50" ht="24.95" customHeight="1" x14ac:dyDescent="0.4">
      <c r="A50" s="358" t="s">
        <v>272</v>
      </c>
      <c r="B50" s="358"/>
      <c r="C50" s="358"/>
      <c r="D50" s="394" t="s">
        <v>1207</v>
      </c>
      <c r="E50" s="394"/>
      <c r="F50" s="394"/>
      <c r="G50" s="394"/>
      <c r="H50" s="394"/>
      <c r="I50" s="394"/>
      <c r="J50" s="394"/>
      <c r="K50" s="394"/>
      <c r="L50" s="394"/>
      <c r="M50" s="394"/>
      <c r="N50" s="394"/>
      <c r="O50" s="394"/>
      <c r="P50" s="394"/>
      <c r="Q50" s="394"/>
      <c r="R50" s="394"/>
    </row>
    <row r="51" spans="1:50" ht="24.95" customHeight="1" x14ac:dyDescent="0.4">
      <c r="A51" s="358" t="s">
        <v>275</v>
      </c>
      <c r="B51" s="358"/>
      <c r="C51" s="358"/>
      <c r="D51" s="412"/>
      <c r="E51" s="413"/>
      <c r="F51" s="413"/>
      <c r="G51" s="413"/>
      <c r="H51" s="413"/>
      <c r="I51" s="413"/>
      <c r="J51" s="413"/>
      <c r="K51" s="413"/>
      <c r="L51" s="413"/>
      <c r="M51" s="413"/>
      <c r="N51" s="413"/>
      <c r="O51" s="413"/>
      <c r="P51" s="413"/>
      <c r="Q51" s="413"/>
      <c r="R51" s="57" t="s">
        <v>44</v>
      </c>
      <c r="S51" s="74" t="str">
        <f>IF(D50="リース","※申請区分がリースの場合は51行目～57行目までは入力不要","")</f>
        <v>※申請区分がリースの場合は51行目～57行目までは入力不要</v>
      </c>
    </row>
    <row r="52" spans="1:50" ht="24.95" customHeight="1" x14ac:dyDescent="0.4">
      <c r="A52" s="369" t="s">
        <v>277</v>
      </c>
      <c r="B52" s="370"/>
      <c r="C52" s="371"/>
      <c r="D52" s="412"/>
      <c r="E52" s="413"/>
      <c r="F52" s="413"/>
      <c r="G52" s="413"/>
      <c r="H52" s="413"/>
      <c r="I52" s="413"/>
      <c r="J52" s="413"/>
      <c r="K52" s="413"/>
      <c r="L52" s="413"/>
      <c r="M52" s="413"/>
      <c r="N52" s="413"/>
      <c r="O52" s="413"/>
      <c r="P52" s="413"/>
      <c r="Q52" s="413"/>
      <c r="R52" s="57" t="s">
        <v>278</v>
      </c>
    </row>
    <row r="53" spans="1:50" ht="24.95" customHeight="1" x14ac:dyDescent="0.4">
      <c r="A53" s="374" t="s">
        <v>280</v>
      </c>
      <c r="B53" s="375"/>
      <c r="C53" s="417"/>
      <c r="D53" s="409"/>
      <c r="E53" s="410"/>
      <c r="F53" s="410"/>
      <c r="G53" s="410"/>
      <c r="H53" s="410"/>
      <c r="I53" s="410"/>
      <c r="J53" s="410"/>
      <c r="K53" s="410"/>
      <c r="L53" s="410"/>
      <c r="M53" s="410"/>
      <c r="N53" s="410"/>
      <c r="O53" s="410"/>
      <c r="P53" s="410"/>
      <c r="Q53" s="410"/>
      <c r="R53" s="411"/>
      <c r="AM53" t="s">
        <v>300</v>
      </c>
      <c r="AW53" t="s">
        <v>861</v>
      </c>
      <c r="AX53" t="s">
        <v>859</v>
      </c>
    </row>
    <row r="54" spans="1:50" ht="24.95" customHeight="1" x14ac:dyDescent="0.4">
      <c r="A54" s="369" t="s">
        <v>282</v>
      </c>
      <c r="B54" s="370"/>
      <c r="C54" s="371"/>
      <c r="D54" s="409"/>
      <c r="E54" s="410"/>
      <c r="F54" s="410"/>
      <c r="G54" s="410"/>
      <c r="H54" s="410"/>
      <c r="I54" s="410"/>
      <c r="J54" s="410"/>
      <c r="K54" s="410"/>
      <c r="L54" s="410"/>
      <c r="M54" s="410"/>
      <c r="N54" s="410"/>
      <c r="O54" s="410"/>
      <c r="P54" s="410"/>
      <c r="Q54" s="410"/>
      <c r="R54" s="411"/>
      <c r="S54" s="50"/>
      <c r="T54" s="50"/>
      <c r="U54" s="50"/>
      <c r="V54" s="50"/>
      <c r="W54" s="50"/>
      <c r="AM54" t="s">
        <v>205</v>
      </c>
      <c r="AN54" t="s">
        <v>219</v>
      </c>
      <c r="AO54" t="s">
        <v>301</v>
      </c>
      <c r="AP54" t="s">
        <v>301</v>
      </c>
      <c r="AQ54" t="s">
        <v>302</v>
      </c>
      <c r="AR54" t="s">
        <v>303</v>
      </c>
      <c r="AS54" t="s">
        <v>304</v>
      </c>
      <c r="AT54" t="s">
        <v>305</v>
      </c>
      <c r="AW54" t="s">
        <v>259</v>
      </c>
      <c r="AX54" t="s">
        <v>271</v>
      </c>
    </row>
    <row r="55" spans="1:50" ht="24.95" customHeight="1" x14ac:dyDescent="0.4">
      <c r="A55" s="369" t="s">
        <v>284</v>
      </c>
      <c r="B55" s="370"/>
      <c r="C55" s="371"/>
      <c r="D55" s="409"/>
      <c r="E55" s="410"/>
      <c r="F55" s="410"/>
      <c r="G55" s="410"/>
      <c r="H55" s="410"/>
      <c r="I55" s="410"/>
      <c r="J55" s="410"/>
      <c r="K55" s="410"/>
      <c r="L55" s="410"/>
      <c r="M55" s="410"/>
      <c r="N55" s="410"/>
      <c r="O55" s="410"/>
      <c r="P55" s="410"/>
      <c r="Q55" s="410"/>
      <c r="R55" s="411"/>
      <c r="AM55" t="s">
        <v>207</v>
      </c>
      <c r="AN55" t="s">
        <v>221</v>
      </c>
      <c r="AP55" t="s">
        <v>271</v>
      </c>
      <c r="AR55" t="s">
        <v>15</v>
      </c>
      <c r="AS55" t="str">
        <f t="shared" ref="AS55:AS119" si="0">AM55&amp;AN55&amp;AO55&amp;AP55&amp;AQ55&amp;AR55</f>
        <v>DFSKor不明F1Vfumei事業用</v>
      </c>
      <c r="AT55" s="64">
        <v>1221000</v>
      </c>
      <c r="AW55" t="s">
        <v>260</v>
      </c>
      <c r="AX55" t="s">
        <v>268</v>
      </c>
    </row>
    <row r="56" spans="1:50" ht="24.95" customHeight="1" x14ac:dyDescent="0.4">
      <c r="A56" s="369" t="s">
        <v>282</v>
      </c>
      <c r="B56" s="370"/>
      <c r="C56" s="371"/>
      <c r="D56" s="409"/>
      <c r="E56" s="410"/>
      <c r="F56" s="410"/>
      <c r="G56" s="410"/>
      <c r="H56" s="410"/>
      <c r="I56" s="410"/>
      <c r="J56" s="410"/>
      <c r="K56" s="410"/>
      <c r="L56" s="410"/>
      <c r="M56" s="410"/>
      <c r="N56" s="410"/>
      <c r="O56" s="410"/>
      <c r="P56" s="410"/>
      <c r="Q56" s="410"/>
      <c r="R56" s="411"/>
      <c r="AM56" t="s">
        <v>207</v>
      </c>
      <c r="AN56" t="s">
        <v>221</v>
      </c>
      <c r="AP56" t="s">
        <v>271</v>
      </c>
      <c r="AR56" t="s">
        <v>14</v>
      </c>
      <c r="AS56" t="str">
        <f t="shared" si="0"/>
        <v>DFSKor不明F1Vfumei自家用</v>
      </c>
      <c r="AT56" s="64">
        <v>1109000</v>
      </c>
      <c r="AW56" t="s">
        <v>261</v>
      </c>
      <c r="AX56" t="s">
        <v>273</v>
      </c>
    </row>
    <row r="57" spans="1:50" ht="24.75" customHeight="1" x14ac:dyDescent="0.4">
      <c r="A57" s="369" t="s">
        <v>287</v>
      </c>
      <c r="B57" s="370"/>
      <c r="C57" s="371"/>
      <c r="D57" s="414"/>
      <c r="E57" s="415"/>
      <c r="F57" s="415"/>
      <c r="G57" s="415"/>
      <c r="H57" s="415"/>
      <c r="I57" s="415"/>
      <c r="J57" s="415"/>
      <c r="K57" s="415"/>
      <c r="L57" s="415"/>
      <c r="M57" s="415"/>
      <c r="N57" s="415"/>
      <c r="O57" s="415"/>
      <c r="P57" s="415"/>
      <c r="Q57" s="415"/>
      <c r="R57" s="416"/>
      <c r="AM57" t="s">
        <v>207</v>
      </c>
      <c r="AN57" t="s">
        <v>232</v>
      </c>
      <c r="AP57" t="s">
        <v>271</v>
      </c>
      <c r="AR57" t="s">
        <v>15</v>
      </c>
      <c r="AS57" t="str">
        <f t="shared" si="0"/>
        <v>DFSKor不明F1Tfumei事業用</v>
      </c>
      <c r="AT57" s="64">
        <v>1007000</v>
      </c>
      <c r="AW57" t="s">
        <v>860</v>
      </c>
      <c r="AX57" t="s">
        <v>276</v>
      </c>
    </row>
    <row r="58" spans="1:50" ht="24.75" customHeight="1" x14ac:dyDescent="0.4">
      <c r="A58" s="59" t="str">
        <f>IF(D50="買取","※CO2排出量が20万ｔ以上の事業者はGXリーグへの表明の提出が必須です。様式第１（その９）シートのチェックボックスにもチェックを入れてください※","")</f>
        <v/>
      </c>
      <c r="B58" s="60"/>
      <c r="C58" s="60"/>
      <c r="D58" s="60"/>
      <c r="E58" s="60"/>
      <c r="F58" s="60"/>
      <c r="G58" s="60"/>
      <c r="H58" s="60"/>
      <c r="I58" s="60"/>
      <c r="J58" s="60"/>
      <c r="K58" s="60"/>
      <c r="L58" s="60"/>
      <c r="M58" s="60"/>
      <c r="N58" s="60"/>
      <c r="O58" s="60"/>
      <c r="P58" s="60"/>
      <c r="Q58" s="60"/>
      <c r="R58" s="60"/>
      <c r="AM58" t="s">
        <v>207</v>
      </c>
      <c r="AN58" t="s">
        <v>232</v>
      </c>
      <c r="AP58" t="s">
        <v>271</v>
      </c>
      <c r="AR58" t="s">
        <v>14</v>
      </c>
      <c r="AS58" t="str">
        <f t="shared" si="0"/>
        <v>DFSKor不明F1Tfumei自家用</v>
      </c>
      <c r="AT58" s="64">
        <v>895000</v>
      </c>
      <c r="AX58" t="s">
        <v>279</v>
      </c>
    </row>
    <row r="59" spans="1:50" ht="24.75" customHeight="1" x14ac:dyDescent="0.4">
      <c r="AM59" t="s">
        <v>207</v>
      </c>
      <c r="AN59" t="s">
        <v>238</v>
      </c>
      <c r="AP59" t="s">
        <v>271</v>
      </c>
      <c r="AR59" t="s">
        <v>15</v>
      </c>
      <c r="AS59" t="str">
        <f t="shared" si="0"/>
        <v>DFSKor不明F1VSfumei事業用</v>
      </c>
      <c r="AT59" s="64">
        <v>1821000</v>
      </c>
      <c r="AX59" t="s">
        <v>281</v>
      </c>
    </row>
    <row r="60" spans="1:50" ht="30" customHeight="1" x14ac:dyDescent="0.4">
      <c r="A60" s="357" t="str">
        <f>IF(D50="買取","※申請区分が買取の場合は61行目～72行目まで入力不要","貸渡先情報（※申請区分がリースの場合のみ入力してください）")</f>
        <v>貸渡先情報（※申請区分がリースの場合のみ入力してください）</v>
      </c>
      <c r="B60" s="357"/>
      <c r="C60" s="357"/>
      <c r="D60" s="357"/>
      <c r="E60" s="357"/>
      <c r="F60" s="357"/>
      <c r="G60" s="357"/>
      <c r="H60" s="357"/>
      <c r="I60" s="357"/>
      <c r="J60" s="357"/>
      <c r="K60" s="357"/>
      <c r="L60" s="357"/>
      <c r="M60" s="357"/>
      <c r="N60" s="357"/>
      <c r="O60" s="357"/>
      <c r="P60" s="357"/>
      <c r="Q60" s="357"/>
      <c r="R60" s="357"/>
      <c r="AM60" t="s">
        <v>207</v>
      </c>
      <c r="AN60" t="s">
        <v>238</v>
      </c>
      <c r="AP60" t="s">
        <v>271</v>
      </c>
      <c r="AR60" t="s">
        <v>14</v>
      </c>
      <c r="AS60" t="str">
        <f t="shared" si="0"/>
        <v>DFSKor不明F1VSfumei自家用</v>
      </c>
      <c r="AT60" s="64">
        <v>1709000</v>
      </c>
      <c r="AX60" t="s">
        <v>849</v>
      </c>
    </row>
    <row r="61" spans="1:50" ht="24.95" customHeight="1" x14ac:dyDescent="0.4">
      <c r="A61" s="358" t="s">
        <v>458</v>
      </c>
      <c r="B61" s="358"/>
      <c r="C61" s="358"/>
      <c r="D61" s="362"/>
      <c r="E61" s="363"/>
      <c r="F61" s="55" t="s">
        <v>7</v>
      </c>
      <c r="G61" s="363"/>
      <c r="H61" s="363"/>
      <c r="I61" s="363"/>
      <c r="J61" s="364"/>
      <c r="K61" s="62"/>
      <c r="L61" s="56"/>
      <c r="M61" s="56"/>
      <c r="N61" s="56"/>
      <c r="O61" s="56"/>
      <c r="P61" s="56"/>
      <c r="Q61" s="56"/>
      <c r="R61" s="56"/>
      <c r="AM61" t="s">
        <v>207</v>
      </c>
      <c r="AN61" t="s">
        <v>244</v>
      </c>
      <c r="AP61" t="s">
        <v>271</v>
      </c>
      <c r="AR61" t="s">
        <v>15</v>
      </c>
      <c r="AS61" t="str">
        <f t="shared" si="0"/>
        <v>DFSKor不明F1TSfumei事業用</v>
      </c>
      <c r="AT61" s="64">
        <v>1607000</v>
      </c>
      <c r="AX61" t="s">
        <v>850</v>
      </c>
    </row>
    <row r="62" spans="1:50" ht="24.95" customHeight="1" x14ac:dyDescent="0.4">
      <c r="A62" s="358" t="s">
        <v>293</v>
      </c>
      <c r="B62" s="358"/>
      <c r="C62" s="358"/>
      <c r="D62" s="394"/>
      <c r="E62" s="394"/>
      <c r="F62" s="394"/>
      <c r="G62" s="394"/>
      <c r="H62" s="394"/>
      <c r="I62" s="394"/>
      <c r="J62" s="394"/>
      <c r="K62" s="394"/>
      <c r="L62" s="394"/>
      <c r="M62" s="394"/>
      <c r="N62" s="394"/>
      <c r="O62" s="394"/>
      <c r="P62" s="394"/>
      <c r="Q62" s="394"/>
      <c r="R62" s="394"/>
      <c r="AM62" t="s">
        <v>207</v>
      </c>
      <c r="AN62" t="s">
        <v>244</v>
      </c>
      <c r="AP62" t="s">
        <v>271</v>
      </c>
      <c r="AR62" t="s">
        <v>14</v>
      </c>
      <c r="AS62" t="str">
        <f t="shared" si="0"/>
        <v>DFSKor不明F1TSfumei自家用</v>
      </c>
      <c r="AT62" s="64">
        <v>1495000</v>
      </c>
      <c r="AX62" t="s">
        <v>283</v>
      </c>
    </row>
    <row r="63" spans="1:50" ht="24.95" customHeight="1" x14ac:dyDescent="0.4">
      <c r="A63" s="358" t="s">
        <v>295</v>
      </c>
      <c r="B63" s="358"/>
      <c r="C63" s="358"/>
      <c r="D63" s="394"/>
      <c r="E63" s="394"/>
      <c r="F63" s="394"/>
      <c r="G63" s="394"/>
      <c r="H63" s="394"/>
      <c r="I63" s="394"/>
      <c r="J63" s="394"/>
      <c r="K63" s="394"/>
      <c r="L63" s="394"/>
      <c r="M63" s="394"/>
      <c r="N63" s="394"/>
      <c r="O63" s="394"/>
      <c r="P63" s="394"/>
      <c r="Q63" s="394"/>
      <c r="R63" s="394"/>
      <c r="AM63" t="s">
        <v>208</v>
      </c>
      <c r="AN63" t="s">
        <v>222</v>
      </c>
      <c r="AP63" t="s">
        <v>271</v>
      </c>
      <c r="AR63" t="s">
        <v>15</v>
      </c>
      <c r="AS63" t="str">
        <f t="shared" si="0"/>
        <v>柳州五菱ASF2.0fumei事業用</v>
      </c>
      <c r="AT63" s="64">
        <v>1160000</v>
      </c>
      <c r="AX63" t="s">
        <v>285</v>
      </c>
    </row>
    <row r="64" spans="1:50" ht="24.75" customHeight="1" x14ac:dyDescent="0.4">
      <c r="A64" s="369" t="s">
        <v>830</v>
      </c>
      <c r="B64" s="370"/>
      <c r="C64" s="371"/>
      <c r="D64" s="418"/>
      <c r="E64" s="419"/>
      <c r="F64" s="419"/>
      <c r="G64" s="419"/>
      <c r="H64" s="419"/>
      <c r="I64" s="419"/>
      <c r="J64" s="419"/>
      <c r="K64" s="419"/>
      <c r="L64" s="419"/>
      <c r="M64" s="419"/>
      <c r="N64" s="419"/>
      <c r="O64" s="419"/>
      <c r="P64" s="419"/>
      <c r="Q64" s="419"/>
      <c r="R64" s="420"/>
      <c r="AM64" t="s">
        <v>208</v>
      </c>
      <c r="AN64" t="s">
        <v>222</v>
      </c>
      <c r="AO64" t="s">
        <v>259</v>
      </c>
      <c r="AP64" t="s">
        <v>268</v>
      </c>
      <c r="AR64" t="s">
        <v>15</v>
      </c>
      <c r="AS64" t="str">
        <f t="shared" si="0"/>
        <v>柳州五菱ASF2.0ZABWA20VP事業用</v>
      </c>
      <c r="AT64" s="64">
        <v>1160000</v>
      </c>
      <c r="AX64" t="s">
        <v>286</v>
      </c>
    </row>
    <row r="65" spans="1:50" ht="24.95" customHeight="1" x14ac:dyDescent="0.4">
      <c r="A65" s="369" t="s">
        <v>831</v>
      </c>
      <c r="B65" s="370"/>
      <c r="C65" s="371"/>
      <c r="D65" s="418"/>
      <c r="E65" s="419"/>
      <c r="F65" s="419"/>
      <c r="G65" s="419"/>
      <c r="H65" s="419"/>
      <c r="I65" s="419"/>
      <c r="J65" s="419"/>
      <c r="K65" s="419"/>
      <c r="L65" s="419"/>
      <c r="M65" s="419"/>
      <c r="N65" s="419"/>
      <c r="O65" s="419"/>
      <c r="P65" s="419"/>
      <c r="Q65" s="419"/>
      <c r="R65" s="420"/>
      <c r="AM65" t="s">
        <v>311</v>
      </c>
      <c r="AN65" t="s">
        <v>223</v>
      </c>
      <c r="AP65" t="s">
        <v>271</v>
      </c>
      <c r="AR65" t="s">
        <v>15</v>
      </c>
      <c r="AS65" t="str">
        <f t="shared" si="0"/>
        <v>CENNTROor不明ELEMO-Kfumei事業用</v>
      </c>
      <c r="AT65" s="64">
        <v>1040000</v>
      </c>
      <c r="AX65" t="s">
        <v>288</v>
      </c>
    </row>
    <row r="66" spans="1:50" ht="24.95" customHeight="1" x14ac:dyDescent="0.4">
      <c r="A66" s="358" t="s">
        <v>275</v>
      </c>
      <c r="B66" s="358"/>
      <c r="C66" s="358"/>
      <c r="D66" s="412"/>
      <c r="E66" s="413"/>
      <c r="F66" s="413"/>
      <c r="G66" s="413"/>
      <c r="H66" s="413"/>
      <c r="I66" s="413"/>
      <c r="J66" s="413"/>
      <c r="K66" s="413"/>
      <c r="L66" s="413"/>
      <c r="M66" s="413"/>
      <c r="N66" s="413"/>
      <c r="O66" s="413"/>
      <c r="P66" s="413"/>
      <c r="Q66" s="413"/>
      <c r="R66" s="57" t="s">
        <v>44</v>
      </c>
      <c r="AM66" t="s">
        <v>311</v>
      </c>
      <c r="AN66" t="s">
        <v>233</v>
      </c>
      <c r="AP66" t="s">
        <v>271</v>
      </c>
      <c r="AR66" t="s">
        <v>15</v>
      </c>
      <c r="AS66" t="str">
        <f t="shared" si="0"/>
        <v>CENNTROor不明ELEMOfumei事業用</v>
      </c>
      <c r="AT66" s="64">
        <v>1259000</v>
      </c>
      <c r="AX66" s="50" t="s">
        <v>289</v>
      </c>
    </row>
    <row r="67" spans="1:50" ht="24.95" customHeight="1" x14ac:dyDescent="0.4">
      <c r="A67" s="369" t="s">
        <v>277</v>
      </c>
      <c r="B67" s="370"/>
      <c r="C67" s="371"/>
      <c r="D67" s="412"/>
      <c r="E67" s="413"/>
      <c r="F67" s="413"/>
      <c r="G67" s="413"/>
      <c r="H67" s="413"/>
      <c r="I67" s="413"/>
      <c r="J67" s="413"/>
      <c r="K67" s="413"/>
      <c r="L67" s="413"/>
      <c r="M67" s="413"/>
      <c r="N67" s="413"/>
      <c r="O67" s="413"/>
      <c r="P67" s="413"/>
      <c r="Q67" s="413"/>
      <c r="R67" s="57" t="s">
        <v>278</v>
      </c>
      <c r="AM67" t="s">
        <v>311</v>
      </c>
      <c r="AN67" t="s">
        <v>239</v>
      </c>
      <c r="AP67" t="s">
        <v>271</v>
      </c>
      <c r="AR67" t="s">
        <v>15</v>
      </c>
      <c r="AS67" t="str">
        <f t="shared" si="0"/>
        <v>CENNTROor不明ELEMO-Lfumei事業用</v>
      </c>
      <c r="AT67" s="64">
        <v>1276000</v>
      </c>
      <c r="AX67" t="s">
        <v>290</v>
      </c>
    </row>
    <row r="68" spans="1:50" ht="24.95" customHeight="1" x14ac:dyDescent="0.4">
      <c r="A68" s="374" t="s">
        <v>280</v>
      </c>
      <c r="B68" s="375"/>
      <c r="C68" s="417"/>
      <c r="D68" s="409"/>
      <c r="E68" s="410"/>
      <c r="F68" s="410"/>
      <c r="G68" s="410"/>
      <c r="H68" s="410"/>
      <c r="I68" s="410"/>
      <c r="J68" s="410"/>
      <c r="K68" s="410"/>
      <c r="L68" s="410"/>
      <c r="M68" s="410"/>
      <c r="N68" s="410"/>
      <c r="O68" s="410"/>
      <c r="P68" s="410"/>
      <c r="Q68" s="410"/>
      <c r="R68" s="411"/>
      <c r="AM68" t="s">
        <v>311</v>
      </c>
      <c r="AN68" t="s">
        <v>239</v>
      </c>
      <c r="AP68" t="s">
        <v>271</v>
      </c>
      <c r="AR68" t="s">
        <v>14</v>
      </c>
      <c r="AS68" t="str">
        <f t="shared" si="0"/>
        <v>CENNTROor不明ELEMO-Lfumei自家用</v>
      </c>
      <c r="AT68" s="64">
        <v>1164000</v>
      </c>
      <c r="AX68" t="s">
        <v>291</v>
      </c>
    </row>
    <row r="69" spans="1:50" ht="24.95" customHeight="1" x14ac:dyDescent="0.4">
      <c r="A69" s="369" t="s">
        <v>282</v>
      </c>
      <c r="B69" s="370"/>
      <c r="C69" s="371"/>
      <c r="D69" s="409"/>
      <c r="E69" s="410"/>
      <c r="F69" s="410"/>
      <c r="G69" s="410"/>
      <c r="H69" s="410"/>
      <c r="I69" s="410"/>
      <c r="J69" s="410"/>
      <c r="K69" s="410"/>
      <c r="L69" s="410"/>
      <c r="M69" s="410"/>
      <c r="N69" s="410"/>
      <c r="O69" s="410"/>
      <c r="P69" s="410"/>
      <c r="Q69" s="410"/>
      <c r="R69" s="411"/>
      <c r="AM69" t="s">
        <v>210</v>
      </c>
      <c r="AN69" t="s">
        <v>224</v>
      </c>
      <c r="AP69" t="s">
        <v>271</v>
      </c>
      <c r="AR69" t="s">
        <v>15</v>
      </c>
      <c r="AS69" t="str">
        <f t="shared" si="0"/>
        <v>不明OHKUMA-LV270Lfumei事業用</v>
      </c>
      <c r="AT69" s="64">
        <v>1468000</v>
      </c>
      <c r="AX69" t="s">
        <v>292</v>
      </c>
    </row>
    <row r="70" spans="1:50" ht="24.95" customHeight="1" x14ac:dyDescent="0.4">
      <c r="A70" s="369" t="s">
        <v>284</v>
      </c>
      <c r="B70" s="370"/>
      <c r="C70" s="371"/>
      <c r="D70" s="409"/>
      <c r="E70" s="410"/>
      <c r="F70" s="410"/>
      <c r="G70" s="410"/>
      <c r="H70" s="410"/>
      <c r="I70" s="410"/>
      <c r="J70" s="410"/>
      <c r="K70" s="410"/>
      <c r="L70" s="410"/>
      <c r="M70" s="410"/>
      <c r="N70" s="410"/>
      <c r="O70" s="410"/>
      <c r="P70" s="410"/>
      <c r="Q70" s="410"/>
      <c r="R70" s="411"/>
      <c r="AM70" t="s">
        <v>210</v>
      </c>
      <c r="AN70" t="s">
        <v>234</v>
      </c>
      <c r="AP70" t="s">
        <v>271</v>
      </c>
      <c r="AR70" t="s">
        <v>15</v>
      </c>
      <c r="AS70" t="str">
        <f t="shared" si="0"/>
        <v>不明OHKUMA-TX200Lfumei事業用</v>
      </c>
      <c r="AT70" s="64">
        <v>540000</v>
      </c>
      <c r="AX70" t="s">
        <v>269</v>
      </c>
    </row>
    <row r="71" spans="1:50" ht="24.95" customHeight="1" x14ac:dyDescent="0.4">
      <c r="A71" s="369" t="s">
        <v>282</v>
      </c>
      <c r="B71" s="370"/>
      <c r="C71" s="371"/>
      <c r="D71" s="409"/>
      <c r="E71" s="410"/>
      <c r="F71" s="410"/>
      <c r="G71" s="410"/>
      <c r="H71" s="410"/>
      <c r="I71" s="410"/>
      <c r="J71" s="410"/>
      <c r="K71" s="410"/>
      <c r="L71" s="410"/>
      <c r="M71" s="410"/>
      <c r="N71" s="410"/>
      <c r="O71" s="410"/>
      <c r="P71" s="410"/>
      <c r="Q71" s="410"/>
      <c r="R71" s="411"/>
      <c r="AM71" t="s">
        <v>210</v>
      </c>
      <c r="AN71" t="s">
        <v>240</v>
      </c>
      <c r="AP71" t="s">
        <v>271</v>
      </c>
      <c r="AR71" t="s">
        <v>15</v>
      </c>
      <c r="AS71" t="str">
        <f t="shared" si="0"/>
        <v>不明WS5040XXYBEVfumei事業用</v>
      </c>
      <c r="AT71" s="64">
        <v>2912000</v>
      </c>
      <c r="AX71" t="s">
        <v>270</v>
      </c>
    </row>
    <row r="72" spans="1:50" ht="24.95" customHeight="1" x14ac:dyDescent="0.4">
      <c r="A72" s="369" t="s">
        <v>287</v>
      </c>
      <c r="B72" s="370"/>
      <c r="C72" s="371"/>
      <c r="D72" s="414"/>
      <c r="E72" s="415"/>
      <c r="F72" s="415"/>
      <c r="G72" s="415"/>
      <c r="H72" s="415"/>
      <c r="I72" s="415"/>
      <c r="J72" s="415"/>
      <c r="K72" s="415"/>
      <c r="L72" s="415"/>
      <c r="M72" s="415"/>
      <c r="N72" s="415"/>
      <c r="O72" s="415"/>
      <c r="P72" s="415"/>
      <c r="Q72" s="415"/>
      <c r="R72" s="416"/>
      <c r="AM72" t="s">
        <v>210</v>
      </c>
      <c r="AN72" t="s">
        <v>240</v>
      </c>
      <c r="AP72" t="s">
        <v>271</v>
      </c>
      <c r="AR72" t="s">
        <v>14</v>
      </c>
      <c r="AS72" t="str">
        <f t="shared" si="0"/>
        <v>不明WS5040XXYBEVfumei自家用</v>
      </c>
      <c r="AT72" s="64">
        <v>2800000</v>
      </c>
      <c r="AX72" t="s">
        <v>294</v>
      </c>
    </row>
    <row r="73" spans="1:50" ht="24.95" customHeight="1" x14ac:dyDescent="0.4">
      <c r="A73" s="63" t="str">
        <f>IF(D50="リース","※CO2排出量が20万ｔ以上の事業者はGXリーグへの表明の提出が必須です。様式第１（その９）シートのチェックボックスにもチェックを入れてください※","")</f>
        <v>※CO2排出量が20万ｔ以上の事業者はGXリーグへの表明の提出が必須です。様式第１（その９）シートのチェックボックスにもチェックを入れてください※</v>
      </c>
      <c r="B73" s="60"/>
      <c r="C73" s="60"/>
      <c r="D73" s="60"/>
      <c r="E73" s="60"/>
      <c r="F73" s="60"/>
      <c r="G73" s="60"/>
      <c r="H73" s="60"/>
      <c r="I73" s="60"/>
      <c r="J73" s="60"/>
      <c r="K73" s="60"/>
      <c r="L73" s="60"/>
      <c r="M73" s="60"/>
      <c r="N73" s="60"/>
      <c r="O73" s="60"/>
      <c r="P73" s="60"/>
      <c r="Q73" s="60"/>
      <c r="R73" s="60"/>
      <c r="AM73" t="s">
        <v>211</v>
      </c>
      <c r="AN73" t="s">
        <v>225</v>
      </c>
      <c r="AO73" t="s">
        <v>259</v>
      </c>
      <c r="AP73" t="s">
        <v>273</v>
      </c>
      <c r="AR73" t="s">
        <v>15</v>
      </c>
      <c r="AS73" t="str">
        <f t="shared" si="0"/>
        <v>三菱MINICAB MiEV 2シーターZABU68VHLDDD事業用</v>
      </c>
      <c r="AT73" s="64">
        <v>959000</v>
      </c>
      <c r="AX73" t="s">
        <v>296</v>
      </c>
    </row>
    <row r="74" spans="1:50" ht="24.95" customHeight="1" x14ac:dyDescent="0.4">
      <c r="AM74" t="s">
        <v>211</v>
      </c>
      <c r="AN74" t="s">
        <v>235</v>
      </c>
      <c r="AO74" t="s">
        <v>259</v>
      </c>
      <c r="AP74" t="s">
        <v>276</v>
      </c>
      <c r="AR74" t="s">
        <v>15</v>
      </c>
      <c r="AS74" t="str">
        <f t="shared" si="0"/>
        <v>三菱MINICAB MiEV 4シーターZABU68VHLDDA事業用</v>
      </c>
      <c r="AT74" s="64">
        <v>972000</v>
      </c>
      <c r="AX74" t="s">
        <v>297</v>
      </c>
    </row>
    <row r="75" spans="1:50" ht="39.950000000000003" customHeight="1" x14ac:dyDescent="0.4">
      <c r="A75" s="361" t="s">
        <v>306</v>
      </c>
      <c r="B75" s="361"/>
      <c r="C75" s="361"/>
      <c r="D75" s="361"/>
      <c r="E75" s="361"/>
      <c r="F75" s="361"/>
      <c r="G75" s="361"/>
      <c r="H75" s="361"/>
      <c r="I75" s="361"/>
      <c r="J75" s="361"/>
      <c r="K75" s="361"/>
      <c r="L75" s="361"/>
      <c r="M75" s="361"/>
      <c r="N75" s="361"/>
      <c r="O75" s="361"/>
      <c r="P75" s="361"/>
      <c r="Q75" s="361"/>
      <c r="R75" s="361"/>
      <c r="S75" s="75"/>
      <c r="AM75" t="s">
        <v>211</v>
      </c>
      <c r="AN75" t="s">
        <v>241</v>
      </c>
      <c r="AO75" t="s">
        <v>259</v>
      </c>
      <c r="AP75" t="s">
        <v>279</v>
      </c>
      <c r="AR75" t="s">
        <v>15</v>
      </c>
      <c r="AS75" t="str">
        <f t="shared" si="0"/>
        <v>三菱MINICAB EV 2シーターZABU69VHLDDG事業用</v>
      </c>
      <c r="AT75" s="64">
        <v>784000</v>
      </c>
      <c r="AX75" t="s">
        <v>298</v>
      </c>
    </row>
    <row r="76" spans="1:50" ht="24.95" customHeight="1" x14ac:dyDescent="0.4">
      <c r="A76" s="358" t="s">
        <v>76</v>
      </c>
      <c r="B76" s="358"/>
      <c r="C76" s="358"/>
      <c r="D76" s="409"/>
      <c r="E76" s="410"/>
      <c r="F76" s="410"/>
      <c r="G76" s="410"/>
      <c r="H76" s="410"/>
      <c r="I76" s="410"/>
      <c r="J76" s="410"/>
      <c r="K76" s="410"/>
      <c r="L76" s="410"/>
      <c r="M76" s="410"/>
      <c r="N76" s="410"/>
      <c r="O76" s="410"/>
      <c r="P76" s="410"/>
      <c r="Q76" s="410"/>
      <c r="R76" s="411"/>
      <c r="S76" s="74"/>
      <c r="AM76" t="s">
        <v>211</v>
      </c>
      <c r="AN76" t="s">
        <v>245</v>
      </c>
      <c r="AO76" t="s">
        <v>259</v>
      </c>
      <c r="AP76" t="s">
        <v>281</v>
      </c>
      <c r="AR76" t="s">
        <v>15</v>
      </c>
      <c r="AS76" t="str">
        <f t="shared" si="0"/>
        <v>三菱MINICAB EV 4シーターZABU69VHLDDF事業用</v>
      </c>
      <c r="AT76" s="64">
        <v>818000</v>
      </c>
      <c r="AX76" t="s">
        <v>299</v>
      </c>
    </row>
    <row r="77" spans="1:50" ht="39.950000000000003" customHeight="1" x14ac:dyDescent="0.4">
      <c r="A77" s="365" t="s">
        <v>307</v>
      </c>
      <c r="B77" s="358"/>
      <c r="C77" s="358"/>
      <c r="D77" s="409"/>
      <c r="E77" s="410"/>
      <c r="F77" s="410"/>
      <c r="G77" s="410"/>
      <c r="H77" s="410"/>
      <c r="I77" s="410"/>
      <c r="J77" s="410"/>
      <c r="K77" s="410"/>
      <c r="L77" s="410"/>
      <c r="M77" s="410"/>
      <c r="N77" s="410"/>
      <c r="O77" s="410"/>
      <c r="P77" s="410"/>
      <c r="Q77" s="410"/>
      <c r="R77" s="411"/>
      <c r="AM77" t="s">
        <v>211</v>
      </c>
      <c r="AN77" t="s">
        <v>241</v>
      </c>
      <c r="AO77" t="s">
        <v>259</v>
      </c>
      <c r="AP77" t="s">
        <v>849</v>
      </c>
      <c r="AR77" t="s">
        <v>15</v>
      </c>
      <c r="AS77" t="str">
        <f t="shared" si="0"/>
        <v>三菱MINICAB EV 2シーターZABU69VHLDDI事業用</v>
      </c>
      <c r="AT77" s="64">
        <v>1002000</v>
      </c>
      <c r="AX77" t="s">
        <v>851</v>
      </c>
    </row>
    <row r="78" spans="1:50" ht="24.95" customHeight="1" x14ac:dyDescent="0.4">
      <c r="A78" s="358" t="s">
        <v>110</v>
      </c>
      <c r="B78" s="358"/>
      <c r="C78" s="358"/>
      <c r="D78" s="394"/>
      <c r="E78" s="394"/>
      <c r="F78" s="394"/>
      <c r="G78" s="394"/>
      <c r="H78" s="394"/>
      <c r="I78" s="394"/>
      <c r="J78" s="394"/>
      <c r="K78" s="394"/>
      <c r="L78" s="394"/>
      <c r="M78" s="394"/>
      <c r="N78" s="394"/>
      <c r="O78" s="394"/>
      <c r="P78" s="394"/>
      <c r="Q78" s="394"/>
      <c r="R78" s="394"/>
      <c r="S78" s="65"/>
      <c r="AM78" t="s">
        <v>211</v>
      </c>
      <c r="AN78" t="s">
        <v>245</v>
      </c>
      <c r="AO78" t="s">
        <v>259</v>
      </c>
      <c r="AP78" t="s">
        <v>850</v>
      </c>
      <c r="AR78" t="s">
        <v>15</v>
      </c>
      <c r="AS78" t="str">
        <f t="shared" si="0"/>
        <v>三菱MINICAB EV 4シーターZABU69VHLDDH事業用</v>
      </c>
      <c r="AT78" s="64">
        <v>1035000</v>
      </c>
      <c r="AX78" t="s">
        <v>852</v>
      </c>
    </row>
    <row r="79" spans="1:50" ht="49.5" customHeight="1" x14ac:dyDescent="0.4">
      <c r="A79" s="365" t="s">
        <v>308</v>
      </c>
      <c r="B79" s="365"/>
      <c r="C79" s="365"/>
      <c r="D79" s="394"/>
      <c r="E79" s="394"/>
      <c r="F79" s="394"/>
      <c r="G79" s="394"/>
      <c r="H79" s="394"/>
      <c r="I79" s="394"/>
      <c r="J79" s="394"/>
      <c r="K79" s="394"/>
      <c r="L79" s="394"/>
      <c r="M79" s="394"/>
      <c r="N79" s="394"/>
      <c r="O79" s="394"/>
      <c r="P79" s="394"/>
      <c r="Q79" s="394"/>
      <c r="R79" s="394"/>
      <c r="S79" s="74" t="str">
        <f>IF(D79="有り","※本補助金は他の国の補助金と併用が出来ないため、有りの場合は申請不可です","")</f>
        <v/>
      </c>
      <c r="AM79" t="s">
        <v>211</v>
      </c>
      <c r="AN79" t="s">
        <v>843</v>
      </c>
      <c r="AO79" t="s">
        <v>860</v>
      </c>
      <c r="AP79" t="s">
        <v>857</v>
      </c>
      <c r="AR79" t="s">
        <v>15</v>
      </c>
      <c r="AS79" t="str">
        <f t="shared" si="0"/>
        <v>三菱23MYeKクロス EV（Gビジネスパッケージグレード）ZAAB5AWLDCB事業用</v>
      </c>
      <c r="AT79" s="64">
        <v>769000</v>
      </c>
      <c r="AX79" t="s">
        <v>853</v>
      </c>
    </row>
    <row r="80" spans="1:50" ht="24.95" customHeight="1" x14ac:dyDescent="0.4">
      <c r="A80" s="358" t="s">
        <v>309</v>
      </c>
      <c r="B80" s="358"/>
      <c r="C80" s="358"/>
      <c r="D80" s="394"/>
      <c r="E80" s="394"/>
      <c r="F80" s="394"/>
      <c r="G80" s="394"/>
      <c r="H80" s="394"/>
      <c r="I80" s="394"/>
      <c r="J80" s="394"/>
      <c r="K80" s="394"/>
      <c r="L80" s="394"/>
      <c r="M80" s="394"/>
      <c r="N80" s="394"/>
      <c r="O80" s="394"/>
      <c r="P80" s="394"/>
      <c r="Q80" s="394"/>
      <c r="R80" s="394"/>
      <c r="AM80" t="s">
        <v>211</v>
      </c>
      <c r="AN80" t="s">
        <v>844</v>
      </c>
      <c r="AO80" t="s">
        <v>860</v>
      </c>
      <c r="AP80" t="s">
        <v>857</v>
      </c>
      <c r="AR80" t="s">
        <v>15</v>
      </c>
      <c r="AS80" t="str">
        <f t="shared" si="0"/>
        <v>三菱23MYeKクロス EV（Gグレード）ZAAB5AWLDCB事業用</v>
      </c>
      <c r="AT80" s="64">
        <v>769000</v>
      </c>
      <c r="AX80" t="s">
        <v>854</v>
      </c>
    </row>
    <row r="81" spans="1:50" ht="24.95" customHeight="1" x14ac:dyDescent="0.4">
      <c r="A81" s="375" t="s">
        <v>303</v>
      </c>
      <c r="B81" s="375"/>
      <c r="C81" s="417"/>
      <c r="D81" s="394"/>
      <c r="E81" s="394"/>
      <c r="F81" s="394"/>
      <c r="G81" s="394"/>
      <c r="H81" s="394"/>
      <c r="I81" s="394"/>
      <c r="J81" s="394"/>
      <c r="K81" s="394"/>
      <c r="L81" s="394"/>
      <c r="M81" s="394"/>
      <c r="N81" s="394"/>
      <c r="O81" s="394"/>
      <c r="P81" s="394"/>
      <c r="Q81" s="394"/>
      <c r="R81" s="394"/>
      <c r="AM81" t="s">
        <v>211</v>
      </c>
      <c r="AN81" t="s">
        <v>845</v>
      </c>
      <c r="AO81" t="s">
        <v>860</v>
      </c>
      <c r="AP81" t="s">
        <v>858</v>
      </c>
      <c r="AR81" t="s">
        <v>15</v>
      </c>
      <c r="AS81" t="str">
        <f t="shared" si="0"/>
        <v>三菱23MYeKクロス EV（Pグレード）ZAAB5AWLDEB事業用</v>
      </c>
      <c r="AT81" s="64">
        <v>769000</v>
      </c>
      <c r="AX81" t="s">
        <v>855</v>
      </c>
    </row>
    <row r="82" spans="1:50" ht="24.95" customHeight="1" x14ac:dyDescent="0.4">
      <c r="A82" s="375" t="s">
        <v>310</v>
      </c>
      <c r="B82" s="375"/>
      <c r="C82" s="417"/>
      <c r="D82" s="394"/>
      <c r="E82" s="394"/>
      <c r="F82" s="394"/>
      <c r="G82" s="394"/>
      <c r="H82" s="394"/>
      <c r="I82" s="394"/>
      <c r="J82" s="394"/>
      <c r="K82" s="394"/>
      <c r="L82" s="394"/>
      <c r="M82" s="394"/>
      <c r="N82" s="394"/>
      <c r="O82" s="394"/>
      <c r="P82" s="394"/>
      <c r="Q82" s="394"/>
      <c r="R82" s="394"/>
      <c r="AM82" t="s">
        <v>211</v>
      </c>
      <c r="AN82" t="s">
        <v>846</v>
      </c>
      <c r="AO82" t="s">
        <v>860</v>
      </c>
      <c r="AP82" t="s">
        <v>857</v>
      </c>
      <c r="AR82" t="s">
        <v>15</v>
      </c>
      <c r="AS82" t="str">
        <f t="shared" si="0"/>
        <v>三菱25MYeKクロス EV（Gビジネスパッケージグレード）ZAAB5AWLDCB事業用</v>
      </c>
      <c r="AT82" s="64">
        <v>782000</v>
      </c>
      <c r="AX82" t="s">
        <v>856</v>
      </c>
    </row>
    <row r="83" spans="1:50" ht="24.95" customHeight="1" x14ac:dyDescent="0.4">
      <c r="A83" s="375" t="s">
        <v>205</v>
      </c>
      <c r="B83" s="375"/>
      <c r="C83" s="417"/>
      <c r="D83" s="394"/>
      <c r="E83" s="394"/>
      <c r="F83" s="394"/>
      <c r="G83" s="394"/>
      <c r="H83" s="394"/>
      <c r="I83" s="394"/>
      <c r="J83" s="394"/>
      <c r="K83" s="394"/>
      <c r="L83" s="394"/>
      <c r="M83" s="394"/>
      <c r="N83" s="394"/>
      <c r="O83" s="394"/>
      <c r="P83" s="394"/>
      <c r="Q83" s="394"/>
      <c r="R83" s="394"/>
      <c r="AM83" t="s">
        <v>211</v>
      </c>
      <c r="AN83" t="s">
        <v>847</v>
      </c>
      <c r="AO83" t="s">
        <v>860</v>
      </c>
      <c r="AP83" t="s">
        <v>857</v>
      </c>
      <c r="AR83" t="s">
        <v>15</v>
      </c>
      <c r="AS83" t="str">
        <f t="shared" si="0"/>
        <v>三菱25MYeKクロス EV（Gグレード）ZAAB5AWLDCB事業用</v>
      </c>
      <c r="AT83" s="64">
        <v>782000</v>
      </c>
      <c r="AX83" t="s">
        <v>864</v>
      </c>
    </row>
    <row r="84" spans="1:50" ht="24.95" customHeight="1" x14ac:dyDescent="0.4">
      <c r="A84" s="375" t="s">
        <v>219</v>
      </c>
      <c r="B84" s="375"/>
      <c r="C84" s="417"/>
      <c r="D84" s="394"/>
      <c r="E84" s="394"/>
      <c r="F84" s="394"/>
      <c r="G84" s="394"/>
      <c r="H84" s="394"/>
      <c r="I84" s="394"/>
      <c r="J84" s="394"/>
      <c r="K84" s="394"/>
      <c r="L84" s="394"/>
      <c r="M84" s="394"/>
      <c r="N84" s="394"/>
      <c r="O84" s="394"/>
      <c r="P84" s="394"/>
      <c r="Q84" s="394"/>
      <c r="R84" s="394"/>
      <c r="V84" s="66"/>
      <c r="AM84" t="s">
        <v>211</v>
      </c>
      <c r="AN84" t="s">
        <v>848</v>
      </c>
      <c r="AO84" t="s">
        <v>860</v>
      </c>
      <c r="AP84" t="s">
        <v>858</v>
      </c>
      <c r="AR84" t="s">
        <v>15</v>
      </c>
      <c r="AS84" t="str">
        <f t="shared" si="0"/>
        <v>三菱25MYeKクロス EV（Pグレード）ZAAB5AWLDEB事業用</v>
      </c>
      <c r="AT84" s="64">
        <v>782000</v>
      </c>
      <c r="AX84" t="s">
        <v>865</v>
      </c>
    </row>
    <row r="85" spans="1:50" ht="24.95" customHeight="1" x14ac:dyDescent="0.4">
      <c r="A85" s="425" t="s">
        <v>301</v>
      </c>
      <c r="B85" s="375"/>
      <c r="C85" s="417"/>
      <c r="D85" s="409"/>
      <c r="E85" s="410"/>
      <c r="F85" s="410"/>
      <c r="G85" s="410"/>
      <c r="H85" s="410"/>
      <c r="I85" s="410"/>
      <c r="J85" s="426" t="s">
        <v>7</v>
      </c>
      <c r="K85" s="426"/>
      <c r="L85" s="410"/>
      <c r="M85" s="410"/>
      <c r="N85" s="410"/>
      <c r="O85" s="410"/>
      <c r="P85" s="410"/>
      <c r="Q85" s="410"/>
      <c r="R85" s="411"/>
      <c r="AM85" t="s">
        <v>212</v>
      </c>
      <c r="AN85" t="s">
        <v>226</v>
      </c>
      <c r="AO85" t="s">
        <v>259</v>
      </c>
      <c r="AP85" t="s">
        <v>283</v>
      </c>
      <c r="AR85" t="s">
        <v>15</v>
      </c>
      <c r="AS85" t="str">
        <f t="shared" si="0"/>
        <v>日野デュトロZ EVZABXED100V事業用</v>
      </c>
      <c r="AT85" s="64">
        <v>5165000</v>
      </c>
      <c r="AX85" t="s">
        <v>274</v>
      </c>
    </row>
    <row r="86" spans="1:50" ht="24.95" customHeight="1" x14ac:dyDescent="0.4">
      <c r="A86" s="375" t="s">
        <v>312</v>
      </c>
      <c r="B86" s="375"/>
      <c r="C86" s="417"/>
      <c r="D86" s="394"/>
      <c r="E86" s="394"/>
      <c r="F86" s="394"/>
      <c r="G86" s="394"/>
      <c r="H86" s="394"/>
      <c r="I86" s="394"/>
      <c r="J86" s="394"/>
      <c r="K86" s="394"/>
      <c r="L86" s="394"/>
      <c r="M86" s="394"/>
      <c r="N86" s="394"/>
      <c r="O86" s="394"/>
      <c r="P86" s="394"/>
      <c r="Q86" s="394"/>
      <c r="R86" s="394"/>
      <c r="AM86" t="s">
        <v>212</v>
      </c>
      <c r="AN86" t="s">
        <v>226</v>
      </c>
      <c r="AO86" t="s">
        <v>259</v>
      </c>
      <c r="AP86" t="s">
        <v>283</v>
      </c>
      <c r="AR86" t="s">
        <v>14</v>
      </c>
      <c r="AS86" t="str">
        <f t="shared" si="0"/>
        <v>日野デュトロZ EVZABXED100V自家用</v>
      </c>
      <c r="AT86" s="64">
        <v>5053000</v>
      </c>
      <c r="AX86" t="s">
        <v>857</v>
      </c>
    </row>
    <row r="87" spans="1:50" ht="24.95" customHeight="1" x14ac:dyDescent="0.4">
      <c r="A87" s="375" t="s">
        <v>314</v>
      </c>
      <c r="B87" s="375"/>
      <c r="C87" s="417"/>
      <c r="D87" s="409"/>
      <c r="E87" s="410"/>
      <c r="F87" s="410"/>
      <c r="G87" s="410"/>
      <c r="H87" s="410"/>
      <c r="I87" s="410"/>
      <c r="J87" s="410"/>
      <c r="K87" s="410"/>
      <c r="L87" s="410"/>
      <c r="M87" s="410"/>
      <c r="N87" s="410"/>
      <c r="O87" s="410"/>
      <c r="P87" s="410"/>
      <c r="Q87" s="410"/>
      <c r="R87" s="57" t="s">
        <v>315</v>
      </c>
      <c r="S87" s="421" t="s">
        <v>313</v>
      </c>
      <c r="T87" s="422"/>
      <c r="U87" s="423"/>
      <c r="AM87" t="s">
        <v>212</v>
      </c>
      <c r="AN87" t="s">
        <v>226</v>
      </c>
      <c r="AO87" t="s">
        <v>259</v>
      </c>
      <c r="AP87" t="s">
        <v>285</v>
      </c>
      <c r="AR87" t="s">
        <v>15</v>
      </c>
      <c r="AS87" t="str">
        <f t="shared" si="0"/>
        <v>日野デュトロZ EVZABXED100事業用</v>
      </c>
      <c r="AT87" s="64">
        <v>5165000</v>
      </c>
      <c r="AX87" t="s">
        <v>858</v>
      </c>
    </row>
    <row r="88" spans="1:50" ht="24.95" customHeight="1" x14ac:dyDescent="0.4">
      <c r="A88" s="370" t="s">
        <v>316</v>
      </c>
      <c r="B88" s="370"/>
      <c r="C88" s="370"/>
      <c r="D88" s="362"/>
      <c r="E88" s="363"/>
      <c r="F88" s="363"/>
      <c r="G88" s="363"/>
      <c r="H88" s="363"/>
      <c r="I88" s="363"/>
      <c r="J88" s="363"/>
      <c r="K88" s="363"/>
      <c r="L88" s="363"/>
      <c r="M88" s="363"/>
      <c r="N88" s="363"/>
      <c r="O88" s="363"/>
      <c r="P88" s="363"/>
      <c r="Q88" s="363"/>
      <c r="R88" s="57" t="s">
        <v>44</v>
      </c>
      <c r="S88" s="346" t="str">
        <f>IFERROR(VLOOKUP(D83&amp;D84&amp;D85&amp;L85&amp;D86&amp;D82,AS55:AT139,2,0),"")</f>
        <v/>
      </c>
      <c r="T88" s="347"/>
      <c r="U88" s="424"/>
      <c r="AM88" t="s">
        <v>212</v>
      </c>
      <c r="AN88" t="s">
        <v>226</v>
      </c>
      <c r="AO88" t="s">
        <v>259</v>
      </c>
      <c r="AP88" t="s">
        <v>285</v>
      </c>
      <c r="AR88" t="s">
        <v>14</v>
      </c>
      <c r="AS88" t="str">
        <f t="shared" si="0"/>
        <v>日野デュトロZ EVZABXED100自家用</v>
      </c>
      <c r="AT88" s="64">
        <v>5053000</v>
      </c>
      <c r="AX88" t="s">
        <v>871</v>
      </c>
    </row>
    <row r="89" spans="1:50" ht="50.25" customHeight="1" thickBot="1" x14ac:dyDescent="0.45">
      <c r="A89" s="60"/>
      <c r="B89" s="60"/>
      <c r="C89" s="60"/>
      <c r="S89" s="96"/>
      <c r="T89" s="96"/>
      <c r="U89" s="96"/>
      <c r="V89" s="96"/>
      <c r="W89" s="96"/>
      <c r="X89" s="96"/>
      <c r="Y89" s="96"/>
      <c r="Z89" s="96"/>
      <c r="AA89" s="96"/>
      <c r="AB89" s="96"/>
      <c r="AC89" s="96"/>
      <c r="AD89" s="96"/>
      <c r="AE89" s="96"/>
      <c r="AF89" s="96"/>
      <c r="AG89" s="96"/>
      <c r="AH89" s="96"/>
      <c r="AI89" s="96"/>
      <c r="AJ89" s="96"/>
      <c r="AM89" t="s">
        <v>213</v>
      </c>
      <c r="AN89" t="s">
        <v>227</v>
      </c>
      <c r="AO89" t="s">
        <v>259</v>
      </c>
      <c r="AP89" t="s">
        <v>286</v>
      </c>
      <c r="AQ89" t="s">
        <v>317</v>
      </c>
      <c r="AR89" t="s">
        <v>15</v>
      </c>
      <c r="AS89" t="str">
        <f t="shared" si="0"/>
        <v>三菱ふそうeCanterZABFEAVKS事業用</v>
      </c>
      <c r="AT89" s="64">
        <v>5131000</v>
      </c>
    </row>
    <row r="90" spans="1:50" ht="24.95" customHeight="1" x14ac:dyDescent="0.4">
      <c r="A90" s="67"/>
      <c r="B90" s="67"/>
      <c r="C90" s="67"/>
      <c r="D90" s="68"/>
      <c r="E90" s="68"/>
      <c r="F90" s="68"/>
      <c r="G90" s="68"/>
      <c r="H90" s="68"/>
      <c r="I90" s="68"/>
      <c r="J90" s="68"/>
      <c r="K90" s="68"/>
      <c r="L90" s="68"/>
      <c r="M90" s="68"/>
      <c r="N90" s="68"/>
      <c r="O90" s="68"/>
      <c r="P90" s="68"/>
      <c r="Q90" s="68"/>
      <c r="R90" s="68"/>
      <c r="AM90" t="s">
        <v>213</v>
      </c>
      <c r="AN90" t="s">
        <v>227</v>
      </c>
      <c r="AO90" t="s">
        <v>259</v>
      </c>
      <c r="AP90" t="s">
        <v>286</v>
      </c>
      <c r="AQ90" t="s">
        <v>317</v>
      </c>
      <c r="AR90" t="s">
        <v>14</v>
      </c>
      <c r="AS90" t="str">
        <f t="shared" si="0"/>
        <v>三菱ふそうeCanterZABFEAVKS自家用</v>
      </c>
      <c r="AT90" s="64">
        <v>5019000</v>
      </c>
    </row>
    <row r="91" spans="1:50" ht="24.95" customHeight="1" x14ac:dyDescent="0.4">
      <c r="A91" s="357" t="s">
        <v>406</v>
      </c>
      <c r="B91" s="357"/>
      <c r="C91" s="357"/>
      <c r="D91" s="357"/>
      <c r="E91" s="357"/>
      <c r="F91" s="357"/>
      <c r="G91" s="357"/>
      <c r="H91" s="357"/>
      <c r="I91" s="357"/>
      <c r="J91" s="357"/>
      <c r="K91" s="357"/>
      <c r="L91" s="357"/>
      <c r="M91" s="357"/>
      <c r="N91" s="357"/>
      <c r="O91" s="357"/>
      <c r="P91" s="357"/>
      <c r="Q91" s="357"/>
      <c r="R91" s="357"/>
      <c r="S91" s="357" t="s">
        <v>407</v>
      </c>
      <c r="T91" s="357"/>
      <c r="U91" s="357"/>
      <c r="V91" s="357"/>
      <c r="W91" s="357"/>
      <c r="X91" s="357"/>
      <c r="Y91" s="357"/>
      <c r="Z91" s="357"/>
      <c r="AA91" s="357"/>
      <c r="AB91" s="357"/>
      <c r="AC91" s="357"/>
      <c r="AD91" s="357"/>
      <c r="AE91" s="357"/>
      <c r="AF91" s="357"/>
      <c r="AG91" s="357"/>
      <c r="AH91" s="357"/>
      <c r="AI91" s="357"/>
      <c r="AJ91" s="357"/>
      <c r="AM91" t="s">
        <v>213</v>
      </c>
      <c r="AN91" t="s">
        <v>227</v>
      </c>
      <c r="AO91" t="s">
        <v>259</v>
      </c>
      <c r="AP91" t="s">
        <v>286</v>
      </c>
      <c r="AQ91" t="s">
        <v>318</v>
      </c>
      <c r="AR91" t="s">
        <v>15</v>
      </c>
      <c r="AS91" t="str">
        <f t="shared" si="0"/>
        <v>三菱ふそうeCanterZABFEAVKM事業用</v>
      </c>
      <c r="AT91" s="64">
        <v>6804000</v>
      </c>
    </row>
    <row r="92" spans="1:50" ht="24.95" customHeight="1" x14ac:dyDescent="0.4">
      <c r="A92" s="345" t="s">
        <v>403</v>
      </c>
      <c r="B92" s="345"/>
      <c r="C92" s="345"/>
      <c r="D92" s="346" t="str">
        <f>IFERROR((D87*S88),"")</f>
        <v/>
      </c>
      <c r="E92" s="347"/>
      <c r="F92" s="347"/>
      <c r="G92" s="347"/>
      <c r="H92" s="347"/>
      <c r="I92" s="347"/>
      <c r="J92" s="347"/>
      <c r="K92" s="347"/>
      <c r="L92" s="347"/>
      <c r="M92" s="347"/>
      <c r="N92" s="347"/>
      <c r="O92" s="347"/>
      <c r="P92" s="347"/>
      <c r="Q92" s="347"/>
      <c r="R92" s="69" t="s">
        <v>44</v>
      </c>
      <c r="S92" s="348" t="s">
        <v>408</v>
      </c>
      <c r="T92" s="349"/>
      <c r="U92" s="349"/>
      <c r="V92" s="349"/>
      <c r="W92" s="349"/>
      <c r="X92" s="350"/>
      <c r="Y92" s="346">
        <f>D88</f>
        <v>0</v>
      </c>
      <c r="Z92" s="347"/>
      <c r="AA92" s="347"/>
      <c r="AB92" s="347"/>
      <c r="AC92" s="347"/>
      <c r="AD92" s="347"/>
      <c r="AE92" s="347"/>
      <c r="AF92" s="347"/>
      <c r="AG92" s="347"/>
      <c r="AH92" s="347"/>
      <c r="AI92" s="347"/>
      <c r="AJ92" s="69" t="s">
        <v>44</v>
      </c>
      <c r="AM92" t="s">
        <v>213</v>
      </c>
      <c r="AN92" t="s">
        <v>227</v>
      </c>
      <c r="AO92" t="s">
        <v>259</v>
      </c>
      <c r="AP92" t="s">
        <v>286</v>
      </c>
      <c r="AQ92" t="s">
        <v>318</v>
      </c>
      <c r="AR92" t="s">
        <v>14</v>
      </c>
      <c r="AS92" t="str">
        <f t="shared" si="0"/>
        <v>三菱ふそうeCanterZABFEAVKM自家用</v>
      </c>
      <c r="AT92" s="64">
        <v>6692000</v>
      </c>
    </row>
    <row r="93" spans="1:50" ht="24.95" customHeight="1" x14ac:dyDescent="0.4">
      <c r="A93" s="358" t="s">
        <v>404</v>
      </c>
      <c r="B93" s="358"/>
      <c r="C93" s="358"/>
      <c r="D93" s="359"/>
      <c r="E93" s="360"/>
      <c r="F93" s="360"/>
      <c r="G93" s="360"/>
      <c r="H93" s="360"/>
      <c r="I93" s="360"/>
      <c r="J93" s="360"/>
      <c r="K93" s="360"/>
      <c r="L93" s="360"/>
      <c r="M93" s="360"/>
      <c r="N93" s="360"/>
      <c r="O93" s="360"/>
      <c r="P93" s="360"/>
      <c r="Q93" s="360"/>
      <c r="R93" s="70" t="s">
        <v>44</v>
      </c>
      <c r="S93" s="92" t="s">
        <v>409</v>
      </c>
      <c r="T93" s="92"/>
      <c r="U93" s="92"/>
      <c r="V93" s="93"/>
      <c r="W93" s="94"/>
      <c r="X93" s="94"/>
      <c r="Y93" s="359"/>
      <c r="Z93" s="360"/>
      <c r="AA93" s="360"/>
      <c r="AB93" s="360"/>
      <c r="AC93" s="360"/>
      <c r="AD93" s="360"/>
      <c r="AE93" s="360"/>
      <c r="AF93" s="360"/>
      <c r="AG93" s="360"/>
      <c r="AH93" s="360"/>
      <c r="AI93" s="360"/>
      <c r="AJ93" s="70" t="s">
        <v>44</v>
      </c>
      <c r="AM93" t="s">
        <v>213</v>
      </c>
      <c r="AN93" t="s">
        <v>227</v>
      </c>
      <c r="AO93" t="s">
        <v>259</v>
      </c>
      <c r="AP93" t="s">
        <v>288</v>
      </c>
      <c r="AQ93" t="s">
        <v>317</v>
      </c>
      <c r="AR93" t="s">
        <v>15</v>
      </c>
      <c r="AS93" t="str">
        <f t="shared" si="0"/>
        <v>三菱ふそうeCanterZABFEBVKS事業用</v>
      </c>
      <c r="AT93" s="64">
        <v>5131000</v>
      </c>
    </row>
    <row r="94" spans="1:50" ht="24.95" customHeight="1" x14ac:dyDescent="0.4">
      <c r="A94" s="345" t="s">
        <v>405</v>
      </c>
      <c r="B94" s="345"/>
      <c r="C94" s="345"/>
      <c r="D94" s="346">
        <f>IFERROR(SUM(D92:R93),"")</f>
        <v>0</v>
      </c>
      <c r="E94" s="347"/>
      <c r="F94" s="347"/>
      <c r="G94" s="347"/>
      <c r="H94" s="347"/>
      <c r="I94" s="347"/>
      <c r="J94" s="347"/>
      <c r="K94" s="347"/>
      <c r="L94" s="347"/>
      <c r="M94" s="347"/>
      <c r="N94" s="347"/>
      <c r="O94" s="347"/>
      <c r="P94" s="347"/>
      <c r="Q94" s="347"/>
      <c r="R94" s="69" t="s">
        <v>44</v>
      </c>
      <c r="S94" s="348" t="s">
        <v>410</v>
      </c>
      <c r="T94" s="349"/>
      <c r="U94" s="349"/>
      <c r="V94" s="349"/>
      <c r="W94" s="349"/>
      <c r="X94" s="350"/>
      <c r="Y94" s="346">
        <f>IFERROR(SUM(Y92:AI93),"")</f>
        <v>0</v>
      </c>
      <c r="Z94" s="347"/>
      <c r="AA94" s="347"/>
      <c r="AB94" s="347"/>
      <c r="AC94" s="347"/>
      <c r="AD94" s="347"/>
      <c r="AE94" s="347"/>
      <c r="AF94" s="347"/>
      <c r="AG94" s="347"/>
      <c r="AH94" s="347"/>
      <c r="AI94" s="347"/>
      <c r="AJ94" s="69" t="s">
        <v>44</v>
      </c>
      <c r="AM94" t="s">
        <v>213</v>
      </c>
      <c r="AN94" t="s">
        <v>227</v>
      </c>
      <c r="AO94" t="s">
        <v>259</v>
      </c>
      <c r="AP94" t="s">
        <v>288</v>
      </c>
      <c r="AQ94" t="s">
        <v>317</v>
      </c>
      <c r="AR94" t="s">
        <v>14</v>
      </c>
      <c r="AS94" t="str">
        <f t="shared" si="0"/>
        <v>三菱ふそうeCanterZABFEBVKS自家用</v>
      </c>
      <c r="AT94" s="64">
        <v>5019000</v>
      </c>
    </row>
    <row r="95" spans="1:50" ht="24.95" customHeight="1" thickBot="1" x14ac:dyDescent="0.45">
      <c r="S95" s="97"/>
      <c r="T95" s="97"/>
      <c r="U95" s="97"/>
      <c r="V95" s="97"/>
      <c r="W95" s="97"/>
      <c r="X95" s="97"/>
      <c r="Y95" s="97"/>
      <c r="Z95" s="97"/>
      <c r="AA95" s="97"/>
      <c r="AB95" s="97"/>
      <c r="AC95" s="97"/>
      <c r="AD95" s="97"/>
      <c r="AE95" s="97"/>
      <c r="AF95" s="97"/>
      <c r="AG95" s="97"/>
      <c r="AH95" s="97"/>
      <c r="AI95" s="97"/>
      <c r="AJ95" s="97"/>
      <c r="AM95" t="s">
        <v>213</v>
      </c>
      <c r="AN95" t="s">
        <v>227</v>
      </c>
      <c r="AO95" t="s">
        <v>259</v>
      </c>
      <c r="AP95" t="s">
        <v>288</v>
      </c>
      <c r="AQ95" t="s">
        <v>318</v>
      </c>
      <c r="AR95" t="s">
        <v>15</v>
      </c>
      <c r="AS95" t="str">
        <f t="shared" si="0"/>
        <v>三菱ふそうeCanterZABFEBVKM事業用</v>
      </c>
      <c r="AT95" s="64">
        <v>6804000</v>
      </c>
    </row>
    <row r="96" spans="1:50" ht="24.95" customHeight="1" x14ac:dyDescent="0.4">
      <c r="A96" s="76"/>
      <c r="B96" s="76"/>
      <c r="C96" s="76"/>
      <c r="D96" s="76"/>
      <c r="E96" s="76"/>
      <c r="F96" s="76"/>
      <c r="G96" s="76"/>
      <c r="H96" s="76"/>
      <c r="I96" s="76"/>
      <c r="J96" s="76"/>
      <c r="K96" s="76"/>
      <c r="L96" s="76"/>
      <c r="M96" s="76"/>
      <c r="N96" s="76"/>
      <c r="O96" s="76"/>
      <c r="P96" s="76"/>
      <c r="Q96" s="76"/>
      <c r="R96" s="76"/>
      <c r="AM96" t="s">
        <v>213</v>
      </c>
      <c r="AN96" t="s">
        <v>227</v>
      </c>
      <c r="AO96" t="s">
        <v>259</v>
      </c>
      <c r="AP96" t="s">
        <v>288</v>
      </c>
      <c r="AQ96" t="s">
        <v>318</v>
      </c>
      <c r="AR96" t="s">
        <v>14</v>
      </c>
      <c r="AS96" t="str">
        <f t="shared" si="0"/>
        <v>三菱ふそうeCanterZABFEBVKM自家用</v>
      </c>
      <c r="AT96" s="64">
        <v>6692000</v>
      </c>
    </row>
    <row r="97" spans="1:46" ht="24.95" customHeight="1" x14ac:dyDescent="0.4">
      <c r="A97" s="361" t="s">
        <v>334</v>
      </c>
      <c r="B97" s="361"/>
      <c r="C97" s="361"/>
      <c r="D97" s="361"/>
      <c r="E97" s="361"/>
      <c r="F97" s="361"/>
      <c r="G97" s="361"/>
      <c r="H97" s="361"/>
      <c r="I97" s="361"/>
      <c r="J97" s="361"/>
      <c r="K97" s="361"/>
      <c r="L97" s="361"/>
      <c r="M97" s="361"/>
      <c r="N97" s="361"/>
      <c r="O97" s="361"/>
      <c r="P97" s="361"/>
      <c r="Q97" s="361"/>
      <c r="R97" s="361"/>
      <c r="AM97" t="s">
        <v>213</v>
      </c>
      <c r="AN97" t="s">
        <v>227</v>
      </c>
      <c r="AO97" t="s">
        <v>259</v>
      </c>
      <c r="AP97" t="s">
        <v>289</v>
      </c>
      <c r="AR97" t="s">
        <v>15</v>
      </c>
      <c r="AS97" t="str">
        <f t="shared" si="0"/>
        <v>三菱ふそうeCanterZABFEB8K事業用</v>
      </c>
      <c r="AT97" s="64">
        <v>6966000</v>
      </c>
    </row>
    <row r="98" spans="1:46" ht="24.95" customHeight="1" x14ac:dyDescent="0.4">
      <c r="A98" s="358" t="s">
        <v>494</v>
      </c>
      <c r="B98" s="358"/>
      <c r="C98" s="358"/>
      <c r="D98" s="427"/>
      <c r="E98" s="428"/>
      <c r="F98" s="428"/>
      <c r="G98" s="428"/>
      <c r="H98" s="428"/>
      <c r="I98" s="428"/>
      <c r="J98" s="428"/>
      <c r="K98" s="428"/>
      <c r="L98" s="428"/>
      <c r="M98" s="428"/>
      <c r="N98" s="428"/>
      <c r="O98" s="428"/>
      <c r="P98" s="428"/>
      <c r="Q98" s="428"/>
      <c r="R98" s="429"/>
      <c r="AM98" t="s">
        <v>213</v>
      </c>
      <c r="AN98" t="s">
        <v>227</v>
      </c>
      <c r="AO98" t="s">
        <v>259</v>
      </c>
      <c r="AP98" t="s">
        <v>289</v>
      </c>
      <c r="AR98" t="s">
        <v>14</v>
      </c>
      <c r="AS98" t="str">
        <f t="shared" si="0"/>
        <v>三菱ふそうeCanterZABFEB8K自家用</v>
      </c>
      <c r="AT98" s="64">
        <v>6854000</v>
      </c>
    </row>
    <row r="99" spans="1:46" ht="24.95" customHeight="1" x14ac:dyDescent="0.4">
      <c r="A99" s="358" t="s">
        <v>335</v>
      </c>
      <c r="B99" s="358"/>
      <c r="C99" s="358"/>
      <c r="D99" s="427"/>
      <c r="E99" s="428"/>
      <c r="F99" s="428"/>
      <c r="G99" s="428"/>
      <c r="H99" s="428"/>
      <c r="I99" s="428"/>
      <c r="J99" s="428"/>
      <c r="K99" s="428"/>
      <c r="L99" s="428"/>
      <c r="M99" s="428"/>
      <c r="N99" s="428"/>
      <c r="O99" s="428"/>
      <c r="P99" s="428"/>
      <c r="Q99" s="428"/>
      <c r="R99" s="429"/>
      <c r="AM99" t="s">
        <v>213</v>
      </c>
      <c r="AN99" t="s">
        <v>227</v>
      </c>
      <c r="AO99" t="s">
        <v>259</v>
      </c>
      <c r="AP99" t="s">
        <v>290</v>
      </c>
      <c r="AR99" t="s">
        <v>15</v>
      </c>
      <c r="AS99" t="str">
        <f t="shared" si="0"/>
        <v>三菱ふそうeCanterZABFEC9K事業用</v>
      </c>
      <c r="AT99" s="64">
        <v>8329000</v>
      </c>
    </row>
    <row r="100" spans="1:46" ht="24.95" customHeight="1" x14ac:dyDescent="0.4">
      <c r="A100" s="358" t="s">
        <v>301</v>
      </c>
      <c r="B100" s="358"/>
      <c r="C100" s="358"/>
      <c r="D100" s="427"/>
      <c r="E100" s="428"/>
      <c r="F100" s="428"/>
      <c r="G100" s="428"/>
      <c r="H100" s="428"/>
      <c r="I100" s="428"/>
      <c r="J100" s="428"/>
      <c r="K100" s="428"/>
      <c r="L100" s="428"/>
      <c r="M100" s="428"/>
      <c r="N100" s="428"/>
      <c r="O100" s="428"/>
      <c r="P100" s="428"/>
      <c r="Q100" s="428"/>
      <c r="R100" s="429"/>
      <c r="AM100" t="s">
        <v>213</v>
      </c>
      <c r="AN100" t="s">
        <v>227</v>
      </c>
      <c r="AO100" t="s">
        <v>259</v>
      </c>
      <c r="AP100" t="s">
        <v>290</v>
      </c>
      <c r="AR100" t="s">
        <v>14</v>
      </c>
      <c r="AS100" t="str">
        <f t="shared" si="0"/>
        <v>三菱ふそうeCanterZABFEC9K自家用</v>
      </c>
      <c r="AT100" s="64">
        <v>8217000</v>
      </c>
    </row>
    <row r="101" spans="1:46" ht="24.95" customHeight="1" x14ac:dyDescent="0.4">
      <c r="A101" s="358" t="s">
        <v>336</v>
      </c>
      <c r="B101" s="358"/>
      <c r="C101" s="358"/>
      <c r="D101" s="427"/>
      <c r="E101" s="428"/>
      <c r="F101" s="428"/>
      <c r="G101" s="428"/>
      <c r="H101" s="428"/>
      <c r="I101" s="428"/>
      <c r="J101" s="428"/>
      <c r="K101" s="428"/>
      <c r="L101" s="428"/>
      <c r="M101" s="428"/>
      <c r="N101" s="428"/>
      <c r="O101" s="428"/>
      <c r="P101" s="428"/>
      <c r="Q101" s="428"/>
      <c r="R101" s="429"/>
      <c r="AM101" t="s">
        <v>213</v>
      </c>
      <c r="AN101" t="s">
        <v>227</v>
      </c>
      <c r="AO101" t="s">
        <v>259</v>
      </c>
      <c r="AP101" t="s">
        <v>291</v>
      </c>
      <c r="AR101" t="s">
        <v>15</v>
      </c>
      <c r="AS101" t="str">
        <f t="shared" si="0"/>
        <v>三菱ふそうeCanterZABFED9K事業用</v>
      </c>
      <c r="AT101" s="64">
        <v>8329000</v>
      </c>
    </row>
    <row r="102" spans="1:46" ht="24.95" customHeight="1" x14ac:dyDescent="0.4">
      <c r="A102" s="358" t="s">
        <v>337</v>
      </c>
      <c r="B102" s="358"/>
      <c r="C102" s="358"/>
      <c r="D102" s="427" t="b">
        <f>IF(D98=B144,VLOOKUP(D100,D160:F463,2,FALSE),IF(D98=B145,VLOOKUP(D100,K160:M322,2,FALSE),IF(D98=B146,0,IF(D98=B147,0))))</f>
        <v>0</v>
      </c>
      <c r="E102" s="428"/>
      <c r="F102" s="428"/>
      <c r="G102" s="428"/>
      <c r="H102" s="428"/>
      <c r="I102" s="428"/>
      <c r="J102" s="428"/>
      <c r="K102" s="428"/>
      <c r="L102" s="428"/>
      <c r="M102" s="428"/>
      <c r="N102" s="428"/>
      <c r="O102" s="428"/>
      <c r="P102" s="428"/>
      <c r="Q102" s="428"/>
      <c r="R102" s="58" t="s">
        <v>338</v>
      </c>
      <c r="S102" s="74" t="str">
        <f>IF(OR(D98=B148,D98=B149),"下段↓「セルS103」に出力KW数を入力してください※","")</f>
        <v/>
      </c>
      <c r="AM102" t="s">
        <v>213</v>
      </c>
      <c r="AN102" t="s">
        <v>227</v>
      </c>
      <c r="AO102" t="s">
        <v>259</v>
      </c>
      <c r="AP102" t="s">
        <v>291</v>
      </c>
      <c r="AR102" t="s">
        <v>14</v>
      </c>
      <c r="AS102" t="str">
        <f t="shared" si="0"/>
        <v>三菱ふそうeCanterZABFED9K自家用</v>
      </c>
      <c r="AT102" s="64">
        <v>8217000</v>
      </c>
    </row>
    <row r="103" spans="1:46" ht="24.95" customHeight="1" x14ac:dyDescent="0.4">
      <c r="A103" s="358" t="s">
        <v>339</v>
      </c>
      <c r="B103" s="358"/>
      <c r="C103" s="358"/>
      <c r="D103" s="432"/>
      <c r="E103" s="432"/>
      <c r="F103" s="432"/>
      <c r="G103" s="432"/>
      <c r="H103" s="432"/>
      <c r="I103" s="432"/>
      <c r="J103" s="432"/>
      <c r="K103" s="432"/>
      <c r="L103" s="432"/>
      <c r="M103" s="432"/>
      <c r="N103" s="432"/>
      <c r="O103" s="432"/>
      <c r="P103" s="432"/>
      <c r="Q103" s="432"/>
      <c r="R103" s="432"/>
      <c r="S103" s="161"/>
      <c r="AM103" t="s">
        <v>213</v>
      </c>
      <c r="AN103" t="s">
        <v>227</v>
      </c>
      <c r="AO103" t="s">
        <v>259</v>
      </c>
      <c r="AP103" t="s">
        <v>292</v>
      </c>
      <c r="AR103" t="s">
        <v>15</v>
      </c>
      <c r="AS103" t="str">
        <f t="shared" si="0"/>
        <v>三菱ふそうeCanterZABFEB8U事業用</v>
      </c>
      <c r="AT103" s="64">
        <v>7224000</v>
      </c>
    </row>
    <row r="104" spans="1:46" ht="24.95" customHeight="1" x14ac:dyDescent="0.4">
      <c r="A104" s="358" t="s">
        <v>446</v>
      </c>
      <c r="B104" s="358"/>
      <c r="C104" s="358"/>
      <c r="D104" s="433"/>
      <c r="E104" s="434"/>
      <c r="F104" s="434"/>
      <c r="G104" s="434"/>
      <c r="H104" s="434"/>
      <c r="I104" s="434"/>
      <c r="J104" s="104" t="s">
        <v>445</v>
      </c>
      <c r="K104" s="102"/>
      <c r="L104" s="103"/>
      <c r="M104" s="103"/>
      <c r="N104" s="103"/>
      <c r="O104" s="103"/>
      <c r="P104" s="103"/>
      <c r="Q104" s="103"/>
      <c r="R104" s="103"/>
      <c r="AM104" t="s">
        <v>213</v>
      </c>
      <c r="AN104" t="s">
        <v>227</v>
      </c>
      <c r="AO104" t="s">
        <v>259</v>
      </c>
      <c r="AP104" t="s">
        <v>292</v>
      </c>
      <c r="AR104" t="s">
        <v>14</v>
      </c>
      <c r="AS104" t="str">
        <f t="shared" si="0"/>
        <v>三菱ふそうeCanterZABFEB8U自家用</v>
      </c>
      <c r="AT104" s="64">
        <v>7112000</v>
      </c>
    </row>
    <row r="105" spans="1:46" ht="24.95" customHeight="1" x14ac:dyDescent="0.4">
      <c r="A105" s="369" t="s">
        <v>447</v>
      </c>
      <c r="B105" s="370"/>
      <c r="C105" s="371"/>
      <c r="D105" s="438"/>
      <c r="E105" s="439"/>
      <c r="F105" s="439"/>
      <c r="G105" s="439"/>
      <c r="H105" s="439"/>
      <c r="I105" s="439"/>
      <c r="J105" s="77" t="s">
        <v>450</v>
      </c>
      <c r="K105" s="100"/>
      <c r="L105" s="101"/>
      <c r="M105" s="101"/>
      <c r="N105" s="101"/>
      <c r="O105" s="101"/>
      <c r="P105" s="101"/>
      <c r="Q105" s="101"/>
      <c r="R105" s="101"/>
      <c r="AM105" t="s">
        <v>213</v>
      </c>
      <c r="AN105" t="s">
        <v>227</v>
      </c>
      <c r="AO105" t="s">
        <v>260</v>
      </c>
      <c r="AP105" t="s">
        <v>269</v>
      </c>
      <c r="AR105" t="s">
        <v>15</v>
      </c>
      <c r="AS105" t="str">
        <f t="shared" si="0"/>
        <v>三菱ふそうeCanter2RGFEB80改事業用</v>
      </c>
      <c r="AT105" s="64">
        <v>7224000</v>
      </c>
    </row>
    <row r="106" spans="1:46" ht="26.25" customHeight="1" x14ac:dyDescent="0.4">
      <c r="A106" s="369" t="s">
        <v>448</v>
      </c>
      <c r="B106" s="370"/>
      <c r="C106" s="371"/>
      <c r="D106" s="438"/>
      <c r="E106" s="439"/>
      <c r="F106" s="439"/>
      <c r="G106" s="439"/>
      <c r="H106" s="439"/>
      <c r="I106" s="439"/>
      <c r="J106" s="77" t="s">
        <v>451</v>
      </c>
      <c r="K106" s="100"/>
      <c r="L106" s="101"/>
      <c r="M106" s="101"/>
      <c r="N106" s="101"/>
      <c r="O106" s="101"/>
      <c r="P106" s="101"/>
      <c r="Q106" s="101"/>
      <c r="R106" s="101"/>
      <c r="AM106" t="s">
        <v>213</v>
      </c>
      <c r="AN106" t="s">
        <v>227</v>
      </c>
      <c r="AO106" t="s">
        <v>260</v>
      </c>
      <c r="AP106" t="s">
        <v>269</v>
      </c>
      <c r="AR106" t="s">
        <v>14</v>
      </c>
      <c r="AS106" t="str">
        <f t="shared" si="0"/>
        <v>三菱ふそうeCanter2RGFEB80改自家用</v>
      </c>
      <c r="AT106" s="64">
        <v>7112000</v>
      </c>
    </row>
    <row r="107" spans="1:46" ht="54" customHeight="1" x14ac:dyDescent="0.4">
      <c r="A107" s="435" t="s">
        <v>449</v>
      </c>
      <c r="B107" s="436"/>
      <c r="C107" s="437"/>
      <c r="D107" s="440"/>
      <c r="E107" s="441"/>
      <c r="F107" s="441"/>
      <c r="G107" s="441"/>
      <c r="H107" s="441"/>
      <c r="I107" s="441"/>
      <c r="J107" s="105" t="s">
        <v>451</v>
      </c>
      <c r="K107" s="100"/>
      <c r="L107" s="101"/>
      <c r="M107" s="101"/>
      <c r="N107" s="101"/>
      <c r="O107" s="101"/>
      <c r="P107" s="101"/>
      <c r="Q107" s="101"/>
      <c r="R107" s="101"/>
      <c r="AM107" t="s">
        <v>213</v>
      </c>
      <c r="AN107" t="s">
        <v>227</v>
      </c>
      <c r="AO107" t="s">
        <v>261</v>
      </c>
      <c r="AP107" t="s">
        <v>270</v>
      </c>
      <c r="AR107" t="s">
        <v>15</v>
      </c>
      <c r="AS107" t="str">
        <f t="shared" si="0"/>
        <v>三菱ふそうeCanter2PGFEBS0改事業用</v>
      </c>
      <c r="AT107" s="64">
        <v>7224000</v>
      </c>
    </row>
    <row r="108" spans="1:46" ht="24.95" customHeight="1" x14ac:dyDescent="0.4">
      <c r="A108" s="430" t="s">
        <v>76</v>
      </c>
      <c r="B108" s="430"/>
      <c r="C108" s="430"/>
      <c r="D108" s="394"/>
      <c r="E108" s="394"/>
      <c r="F108" s="394"/>
      <c r="G108" s="394"/>
      <c r="H108" s="394"/>
      <c r="I108" s="394"/>
      <c r="J108" s="394"/>
      <c r="K108" s="394"/>
      <c r="L108" s="394"/>
      <c r="M108" s="394"/>
      <c r="N108" s="394"/>
      <c r="O108" s="394"/>
      <c r="P108" s="394"/>
      <c r="Q108" s="394"/>
      <c r="R108" s="394"/>
      <c r="AM108" t="s">
        <v>213</v>
      </c>
      <c r="AN108" t="s">
        <v>227</v>
      </c>
      <c r="AO108" t="s">
        <v>261</v>
      </c>
      <c r="AP108" t="s">
        <v>270</v>
      </c>
      <c r="AR108" t="s">
        <v>14</v>
      </c>
      <c r="AS108" t="str">
        <f t="shared" si="0"/>
        <v>三菱ふそうeCanter2PGFEBS0改自家用</v>
      </c>
      <c r="AT108" s="64">
        <v>7112000</v>
      </c>
    </row>
    <row r="109" spans="1:46" ht="49.5" customHeight="1" x14ac:dyDescent="0.4">
      <c r="A109" s="431" t="s">
        <v>307</v>
      </c>
      <c r="B109" s="430"/>
      <c r="C109" s="430"/>
      <c r="D109" s="394"/>
      <c r="E109" s="394"/>
      <c r="F109" s="394"/>
      <c r="G109" s="394"/>
      <c r="H109" s="394"/>
      <c r="I109" s="394"/>
      <c r="J109" s="394"/>
      <c r="K109" s="394"/>
      <c r="L109" s="394"/>
      <c r="M109" s="394"/>
      <c r="N109" s="394"/>
      <c r="O109" s="394"/>
      <c r="P109" s="394"/>
      <c r="Q109" s="394"/>
      <c r="R109" s="394"/>
      <c r="AM109" t="s">
        <v>214</v>
      </c>
      <c r="AN109" t="s">
        <v>228</v>
      </c>
      <c r="AO109" t="s">
        <v>259</v>
      </c>
      <c r="AP109" t="s">
        <v>294</v>
      </c>
      <c r="AR109" t="s">
        <v>15</v>
      </c>
      <c r="AS109" t="str">
        <f t="shared" si="0"/>
        <v>いすゞエルフ mio EVZABNHR48AF事業用</v>
      </c>
      <c r="AT109" s="64">
        <v>4009000</v>
      </c>
    </row>
    <row r="110" spans="1:46" ht="24.95" customHeight="1" x14ac:dyDescent="0.4">
      <c r="A110" s="358" t="s">
        <v>340</v>
      </c>
      <c r="B110" s="358"/>
      <c r="C110" s="358"/>
      <c r="D110" s="359"/>
      <c r="E110" s="360"/>
      <c r="F110" s="360"/>
      <c r="G110" s="360"/>
      <c r="H110" s="360"/>
      <c r="I110" s="360"/>
      <c r="J110" s="360"/>
      <c r="K110" s="360"/>
      <c r="L110" s="360"/>
      <c r="M110" s="360"/>
      <c r="N110" s="360"/>
      <c r="O110" s="360"/>
      <c r="P110" s="360"/>
      <c r="Q110" s="360"/>
      <c r="R110" s="58"/>
      <c r="AM110" t="s">
        <v>214</v>
      </c>
      <c r="AN110" t="s">
        <v>228</v>
      </c>
      <c r="AO110" t="s">
        <v>259</v>
      </c>
      <c r="AP110" t="s">
        <v>294</v>
      </c>
      <c r="AR110" t="s">
        <v>14</v>
      </c>
      <c r="AS110" t="str">
        <f t="shared" si="0"/>
        <v>いすゞエルフ mio EVZABNHR48AF自家用</v>
      </c>
      <c r="AT110" s="64">
        <v>3897000</v>
      </c>
    </row>
    <row r="111" spans="1:46" ht="24.95" customHeight="1" x14ac:dyDescent="0.4">
      <c r="A111" s="358" t="s">
        <v>341</v>
      </c>
      <c r="B111" s="358"/>
      <c r="C111" s="358"/>
      <c r="D111" s="359"/>
      <c r="E111" s="360"/>
      <c r="F111" s="360"/>
      <c r="G111" s="360"/>
      <c r="H111" s="360"/>
      <c r="I111" s="360"/>
      <c r="J111" s="360"/>
      <c r="K111" s="360"/>
      <c r="L111" s="360"/>
      <c r="M111" s="360"/>
      <c r="N111" s="360"/>
      <c r="O111" s="360"/>
      <c r="P111" s="360"/>
      <c r="Q111" s="360"/>
      <c r="R111" s="58" t="s">
        <v>44</v>
      </c>
      <c r="AM111" t="s">
        <v>214</v>
      </c>
      <c r="AN111" t="s">
        <v>236</v>
      </c>
      <c r="AO111" t="s">
        <v>259</v>
      </c>
      <c r="AP111" t="s">
        <v>296</v>
      </c>
      <c r="AR111" t="s">
        <v>15</v>
      </c>
      <c r="AS111" t="str">
        <f t="shared" si="0"/>
        <v>いすゞエルフ EVZABNJR48AF事業用</v>
      </c>
      <c r="AT111" s="64">
        <v>4663000</v>
      </c>
    </row>
    <row r="112" spans="1:46" ht="24.95" customHeight="1" x14ac:dyDescent="0.4">
      <c r="A112" s="444" t="s">
        <v>342</v>
      </c>
      <c r="B112" s="444"/>
      <c r="C112" s="444"/>
      <c r="D112" s="444" t="s">
        <v>305</v>
      </c>
      <c r="E112" s="444"/>
      <c r="F112" s="444"/>
      <c r="G112" s="444"/>
      <c r="H112" s="444"/>
      <c r="I112" s="324" t="s">
        <v>773</v>
      </c>
      <c r="J112" s="324"/>
      <c r="K112" s="324"/>
      <c r="L112" s="324"/>
      <c r="M112" s="324"/>
      <c r="N112" s="324" t="s">
        <v>343</v>
      </c>
      <c r="O112" s="324"/>
      <c r="P112" s="324"/>
      <c r="Q112" s="324"/>
      <c r="R112" s="324"/>
      <c r="S112" s="324" t="s">
        <v>772</v>
      </c>
      <c r="T112" s="324"/>
      <c r="U112" s="324"/>
      <c r="V112" s="324"/>
      <c r="W112" s="324"/>
      <c r="AM112" t="s">
        <v>214</v>
      </c>
      <c r="AN112" t="s">
        <v>236</v>
      </c>
      <c r="AO112" t="s">
        <v>259</v>
      </c>
      <c r="AP112" t="s">
        <v>296</v>
      </c>
      <c r="AR112" t="s">
        <v>14</v>
      </c>
      <c r="AS112" t="str">
        <f t="shared" si="0"/>
        <v>いすゞエルフ EVZABNJR48AF自家用</v>
      </c>
      <c r="AT112" s="64">
        <v>4551000</v>
      </c>
    </row>
    <row r="113" spans="1:46" ht="24.95" customHeight="1" x14ac:dyDescent="0.4">
      <c r="A113" s="329">
        <f>D110-D111</f>
        <v>0</v>
      </c>
      <c r="B113" s="330"/>
      <c r="C113" s="330"/>
      <c r="D113" s="325">
        <f>IF(D102&gt;90,A113/1,IF(D98=B144,A113/C144,IF(D98=B145,A113/C145,IF(D98=B146,A113/C146,IF(D98=B147,A113/C147)))))</f>
        <v>0</v>
      </c>
      <c r="E113" s="325"/>
      <c r="F113" s="325"/>
      <c r="G113" s="325"/>
      <c r="H113" s="325"/>
      <c r="I113" s="329" t="str">
        <f>IF(D98=B144,VLOOKUP(D100,D160:F463,3,0),IF(D98=B145,VLOOKUP(D100,K160:M322,3,0),IF(D98=B146,VLOOKUP(D100,Q160:R202,2,0),IF(D98=B147,VLOOKUP(D100,V160:W166,2,0),""))))</f>
        <v/>
      </c>
      <c r="J113" s="330"/>
      <c r="K113" s="330"/>
      <c r="L113" s="330"/>
      <c r="M113" s="330"/>
      <c r="N113" s="329">
        <f>ROUNDDOWN(MIN(D113,I113),-3)</f>
        <v>0</v>
      </c>
      <c r="O113" s="330"/>
      <c r="P113" s="330"/>
      <c r="Q113" s="330"/>
      <c r="R113" s="330"/>
      <c r="S113" s="325">
        <f>N113*D104</f>
        <v>0</v>
      </c>
      <c r="T113" s="325"/>
      <c r="U113" s="325"/>
      <c r="V113" s="325"/>
      <c r="W113" s="325"/>
      <c r="X113" t="str">
        <f>IF(I113=N113,"基準額が上限額を超える場合は上限額が所要額となります","")</f>
        <v/>
      </c>
      <c r="AM113" t="s">
        <v>214</v>
      </c>
      <c r="AN113" t="s">
        <v>236</v>
      </c>
      <c r="AO113" t="s">
        <v>259</v>
      </c>
      <c r="AP113" t="s">
        <v>297</v>
      </c>
      <c r="AR113" t="s">
        <v>15</v>
      </c>
      <c r="AS113" t="str">
        <f t="shared" si="0"/>
        <v>いすゞエルフ EVZABNJR48AM事業用</v>
      </c>
      <c r="AT113" s="64">
        <v>4663000</v>
      </c>
    </row>
    <row r="114" spans="1:46" ht="24" customHeight="1" x14ac:dyDescent="0.4">
      <c r="A114" s="358" t="s">
        <v>344</v>
      </c>
      <c r="B114" s="358"/>
      <c r="C114" s="358"/>
      <c r="D114" s="438"/>
      <c r="E114" s="439"/>
      <c r="F114" s="439"/>
      <c r="G114" s="439"/>
      <c r="H114" s="439"/>
      <c r="I114" s="439"/>
      <c r="J114" s="439"/>
      <c r="K114" s="439"/>
      <c r="L114" s="439"/>
      <c r="M114" s="439"/>
      <c r="N114" s="439"/>
      <c r="O114" s="439"/>
      <c r="P114" s="439"/>
      <c r="Q114" s="439"/>
      <c r="R114" s="77" t="s">
        <v>44</v>
      </c>
      <c r="S114" s="154"/>
      <c r="AM114" t="s">
        <v>214</v>
      </c>
      <c r="AN114" t="s">
        <v>236</v>
      </c>
      <c r="AO114" t="s">
        <v>259</v>
      </c>
      <c r="AP114" t="s">
        <v>297</v>
      </c>
      <c r="AR114" t="s">
        <v>14</v>
      </c>
      <c r="AS114" t="str">
        <f t="shared" ref="AS114:AS117" si="1">AM114&amp;AN114&amp;AO114&amp;AP114&amp;AQ114&amp;AR114</f>
        <v>いすゞエルフ EVZABNJR48AM自家用</v>
      </c>
      <c r="AT114" s="64">
        <v>4551000</v>
      </c>
    </row>
    <row r="115" spans="1:46" ht="24.95" customHeight="1" x14ac:dyDescent="0.4">
      <c r="A115" s="358" t="s">
        <v>341</v>
      </c>
      <c r="B115" s="358"/>
      <c r="C115" s="358"/>
      <c r="D115" s="427"/>
      <c r="E115" s="428"/>
      <c r="F115" s="428"/>
      <c r="G115" s="428"/>
      <c r="H115" s="428"/>
      <c r="I115" s="428"/>
      <c r="J115" s="428"/>
      <c r="K115" s="428"/>
      <c r="L115" s="428"/>
      <c r="M115" s="428"/>
      <c r="N115" s="428"/>
      <c r="O115" s="428"/>
      <c r="P115" s="428"/>
      <c r="Q115" s="428"/>
      <c r="R115" s="58" t="s">
        <v>44</v>
      </c>
      <c r="S115" s="75"/>
      <c r="AM115" t="s">
        <v>214</v>
      </c>
      <c r="AN115" t="s">
        <v>236</v>
      </c>
      <c r="AO115" t="s">
        <v>259</v>
      </c>
      <c r="AP115" t="s">
        <v>298</v>
      </c>
      <c r="AR115" t="s">
        <v>15</v>
      </c>
      <c r="AS115" t="str">
        <f t="shared" si="1"/>
        <v>いすゞエルフ EVZABNLR48AM事業用</v>
      </c>
      <c r="AT115" s="64">
        <v>5175000</v>
      </c>
    </row>
    <row r="116" spans="1:46" ht="44.25" customHeight="1" x14ac:dyDescent="0.4">
      <c r="A116" s="444" t="s">
        <v>342</v>
      </c>
      <c r="B116" s="444"/>
      <c r="C116" s="444"/>
      <c r="D116" s="444" t="s">
        <v>305</v>
      </c>
      <c r="E116" s="444"/>
      <c r="F116" s="444"/>
      <c r="G116" s="444"/>
      <c r="H116" s="444"/>
      <c r="I116" s="324" t="s">
        <v>343</v>
      </c>
      <c r="J116" s="324"/>
      <c r="K116" s="324"/>
      <c r="L116" s="324"/>
      <c r="M116" s="324"/>
      <c r="N116" s="324" t="s">
        <v>345</v>
      </c>
      <c r="O116" s="324"/>
      <c r="P116" s="324"/>
      <c r="Q116" s="324"/>
      <c r="R116" s="324"/>
      <c r="S116" s="324" t="s">
        <v>774</v>
      </c>
      <c r="T116" s="324"/>
      <c r="U116" s="324"/>
      <c r="V116" s="324"/>
      <c r="W116" s="324"/>
      <c r="AM116" t="s">
        <v>214</v>
      </c>
      <c r="AN116" t="s">
        <v>236</v>
      </c>
      <c r="AO116" t="s">
        <v>259</v>
      </c>
      <c r="AP116" t="s">
        <v>298</v>
      </c>
      <c r="AR116" t="s">
        <v>14</v>
      </c>
      <c r="AS116" t="str">
        <f t="shared" si="1"/>
        <v>いすゞエルフ EVZABNLR48AM自家用</v>
      </c>
      <c r="AT116" s="64">
        <v>5063000</v>
      </c>
    </row>
    <row r="117" spans="1:46" ht="24.95" customHeight="1" x14ac:dyDescent="0.4">
      <c r="A117" s="329">
        <f>D114-D115</f>
        <v>0</v>
      </c>
      <c r="B117" s="330"/>
      <c r="C117" s="330"/>
      <c r="D117" s="329">
        <f>A117</f>
        <v>0</v>
      </c>
      <c r="E117" s="330"/>
      <c r="F117" s="330"/>
      <c r="G117" s="330"/>
      <c r="H117" s="330"/>
      <c r="I117" s="442">
        <f>D117</f>
        <v>0</v>
      </c>
      <c r="J117" s="394"/>
      <c r="K117" s="394"/>
      <c r="L117" s="394"/>
      <c r="M117" s="394"/>
      <c r="N117" s="329">
        <f>ROUNDDOWN(I117,-3)</f>
        <v>0</v>
      </c>
      <c r="O117" s="330"/>
      <c r="P117" s="330"/>
      <c r="Q117" s="330"/>
      <c r="R117" s="330"/>
      <c r="S117" s="443">
        <f>SUM(S113,N117)</f>
        <v>0</v>
      </c>
      <c r="T117" s="443"/>
      <c r="U117" s="443"/>
      <c r="V117" s="443"/>
      <c r="W117" s="443"/>
      <c r="X117" s="74" t="str">
        <f>IF(D98="高圧受電設備","※高圧受電設備の場合は、KWで定められた上限額か、上限額より少ないならば機器と工事費の交付申請額の和の金額を入力ください※","")</f>
        <v/>
      </c>
      <c r="AM117" t="s">
        <v>214</v>
      </c>
      <c r="AN117" t="s">
        <v>236</v>
      </c>
      <c r="AO117" t="s">
        <v>259</v>
      </c>
      <c r="AP117" t="s">
        <v>299</v>
      </c>
      <c r="AR117" t="s">
        <v>15</v>
      </c>
      <c r="AS117" t="str">
        <f t="shared" si="1"/>
        <v>いすゞエルフ EVZABNPR48AM事業用</v>
      </c>
      <c r="AT117" s="64">
        <v>7600000</v>
      </c>
    </row>
    <row r="118" spans="1:46" ht="24.95" customHeight="1" thickBot="1" x14ac:dyDescent="0.45">
      <c r="X118" s="96"/>
      <c r="Y118" s="96"/>
      <c r="Z118" s="96"/>
      <c r="AA118" s="96"/>
      <c r="AB118" s="96"/>
      <c r="AC118" s="96"/>
      <c r="AD118" s="96"/>
      <c r="AE118" s="96"/>
      <c r="AF118" s="96"/>
      <c r="AG118" s="96"/>
      <c r="AH118" s="96"/>
      <c r="AI118" s="96"/>
      <c r="AJ118" s="96"/>
      <c r="AM118" t="s">
        <v>214</v>
      </c>
      <c r="AN118" t="s">
        <v>236</v>
      </c>
      <c r="AO118" t="s">
        <v>259</v>
      </c>
      <c r="AP118" t="s">
        <v>299</v>
      </c>
      <c r="AR118" t="s">
        <v>14</v>
      </c>
      <c r="AS118" t="str">
        <f t="shared" si="0"/>
        <v>いすゞエルフ EVZABNPR48AM自家用</v>
      </c>
      <c r="AT118" s="64">
        <v>7488000</v>
      </c>
    </row>
    <row r="119" spans="1:46" ht="24.95" customHeight="1" x14ac:dyDescent="0.4">
      <c r="A119" s="76"/>
      <c r="B119" s="76"/>
      <c r="C119" s="76"/>
      <c r="D119" s="76"/>
      <c r="E119" s="76"/>
      <c r="F119" s="76"/>
      <c r="G119" s="76"/>
      <c r="H119" s="76"/>
      <c r="I119" s="76"/>
      <c r="J119" s="76"/>
      <c r="K119" s="76"/>
      <c r="L119" s="76"/>
      <c r="M119" s="76"/>
      <c r="N119" s="76"/>
      <c r="O119" s="76"/>
      <c r="P119" s="76"/>
      <c r="Q119" s="76"/>
      <c r="R119" s="76"/>
      <c r="S119" s="95"/>
      <c r="T119" s="95"/>
      <c r="U119" s="95"/>
      <c r="V119" s="95"/>
      <c r="W119" s="95"/>
      <c r="AM119" t="s">
        <v>214</v>
      </c>
      <c r="AN119" t="s">
        <v>229</v>
      </c>
      <c r="AO119" t="s">
        <v>260</v>
      </c>
      <c r="AP119" t="s">
        <v>274</v>
      </c>
      <c r="AR119" t="s">
        <v>15</v>
      </c>
      <c r="AS119" t="str">
        <f t="shared" si="0"/>
        <v>いすゞFC小型トラック2RGNPR88AN改事業用</v>
      </c>
      <c r="AT119" s="64">
        <v>24789000</v>
      </c>
    </row>
    <row r="120" spans="1:46" ht="24.95" customHeight="1" x14ac:dyDescent="0.4">
      <c r="A120" s="357" t="s">
        <v>406</v>
      </c>
      <c r="B120" s="357"/>
      <c r="C120" s="357"/>
      <c r="D120" s="357"/>
      <c r="E120" s="357"/>
      <c r="F120" s="357"/>
      <c r="G120" s="357"/>
      <c r="H120" s="357"/>
      <c r="I120" s="357"/>
      <c r="J120" s="357"/>
      <c r="K120" s="357"/>
      <c r="L120" s="357"/>
      <c r="M120" s="357"/>
      <c r="N120" s="357"/>
      <c r="O120" s="357"/>
      <c r="P120" s="357"/>
      <c r="Q120" s="357"/>
      <c r="R120" s="357"/>
      <c r="S120" s="357" t="s">
        <v>407</v>
      </c>
      <c r="T120" s="357"/>
      <c r="U120" s="357"/>
      <c r="V120" s="357"/>
      <c r="W120" s="357"/>
      <c r="X120" s="357"/>
      <c r="Y120" s="357"/>
      <c r="Z120" s="357"/>
      <c r="AA120" s="357"/>
      <c r="AB120" s="357"/>
      <c r="AC120" s="357"/>
      <c r="AD120" s="357"/>
      <c r="AE120" s="357"/>
      <c r="AF120" s="357"/>
      <c r="AG120" s="357"/>
      <c r="AH120" s="357"/>
      <c r="AI120" s="357"/>
      <c r="AJ120" s="357"/>
      <c r="AM120" t="s">
        <v>214</v>
      </c>
      <c r="AN120" t="s">
        <v>229</v>
      </c>
      <c r="AO120" t="s">
        <v>260</v>
      </c>
      <c r="AP120" t="s">
        <v>274</v>
      </c>
      <c r="AR120" t="s">
        <v>14</v>
      </c>
      <c r="AS120" t="str">
        <f t="shared" ref="AS120:AS134" si="2">AM120&amp;AN120&amp;AO120&amp;AP120&amp;AQ120&amp;AR120</f>
        <v>いすゞFC小型トラック2RGNPR88AN改自家用</v>
      </c>
      <c r="AT120" s="64">
        <v>24677000</v>
      </c>
    </row>
    <row r="121" spans="1:46" ht="24.95" customHeight="1" x14ac:dyDescent="0.4">
      <c r="A121" s="345" t="s">
        <v>403</v>
      </c>
      <c r="B121" s="345"/>
      <c r="C121" s="345"/>
      <c r="D121" s="346">
        <f>S117</f>
        <v>0</v>
      </c>
      <c r="E121" s="347"/>
      <c r="F121" s="347"/>
      <c r="G121" s="347"/>
      <c r="H121" s="347"/>
      <c r="I121" s="347"/>
      <c r="J121" s="347"/>
      <c r="K121" s="347"/>
      <c r="L121" s="347"/>
      <c r="M121" s="347"/>
      <c r="N121" s="347"/>
      <c r="O121" s="347"/>
      <c r="P121" s="347"/>
      <c r="Q121" s="347"/>
      <c r="R121" s="69" t="s">
        <v>44</v>
      </c>
      <c r="S121" s="348" t="s">
        <v>408</v>
      </c>
      <c r="T121" s="349"/>
      <c r="U121" s="349"/>
      <c r="V121" s="349"/>
      <c r="W121" s="349"/>
      <c r="X121" s="350"/>
      <c r="Y121" s="346">
        <f>SUM(A113*D104,A117)</f>
        <v>0</v>
      </c>
      <c r="Z121" s="347"/>
      <c r="AA121" s="347"/>
      <c r="AB121" s="347"/>
      <c r="AC121" s="347"/>
      <c r="AD121" s="347"/>
      <c r="AE121" s="347"/>
      <c r="AF121" s="347"/>
      <c r="AG121" s="347"/>
      <c r="AH121" s="347"/>
      <c r="AI121" s="347"/>
      <c r="AJ121" s="69" t="s">
        <v>44</v>
      </c>
      <c r="AM121" t="s">
        <v>215</v>
      </c>
      <c r="AN121" t="s">
        <v>229</v>
      </c>
      <c r="AO121" t="s">
        <v>260</v>
      </c>
      <c r="AP121" t="s">
        <v>274</v>
      </c>
      <c r="AR121" t="s">
        <v>15</v>
      </c>
      <c r="AS121" t="str">
        <f t="shared" si="2"/>
        <v>トヨタFC小型トラック2RGNPR88AN改事業用</v>
      </c>
      <c r="AT121" s="64">
        <v>24967000</v>
      </c>
    </row>
    <row r="122" spans="1:46" ht="24.95" customHeight="1" x14ac:dyDescent="0.4">
      <c r="A122" s="358" t="s">
        <v>404</v>
      </c>
      <c r="B122" s="358"/>
      <c r="C122" s="358"/>
      <c r="D122" s="359"/>
      <c r="E122" s="360"/>
      <c r="F122" s="360"/>
      <c r="G122" s="360"/>
      <c r="H122" s="360"/>
      <c r="I122" s="360"/>
      <c r="J122" s="360"/>
      <c r="K122" s="360"/>
      <c r="L122" s="360"/>
      <c r="M122" s="360"/>
      <c r="N122" s="360"/>
      <c r="O122" s="360"/>
      <c r="P122" s="360"/>
      <c r="Q122" s="360"/>
      <c r="R122" s="70" t="s">
        <v>44</v>
      </c>
      <c r="S122" s="92" t="s">
        <v>409</v>
      </c>
      <c r="T122" s="92"/>
      <c r="U122" s="92"/>
      <c r="V122" s="93"/>
      <c r="W122" s="94"/>
      <c r="X122" s="94"/>
      <c r="Y122" s="359"/>
      <c r="Z122" s="360"/>
      <c r="AA122" s="360"/>
      <c r="AB122" s="360"/>
      <c r="AC122" s="360"/>
      <c r="AD122" s="360"/>
      <c r="AE122" s="360"/>
      <c r="AF122" s="360"/>
      <c r="AG122" s="360"/>
      <c r="AH122" s="360"/>
      <c r="AI122" s="360"/>
      <c r="AJ122" s="70" t="s">
        <v>44</v>
      </c>
      <c r="AM122" t="s">
        <v>215</v>
      </c>
      <c r="AN122" t="s">
        <v>229</v>
      </c>
      <c r="AO122" t="s">
        <v>260</v>
      </c>
      <c r="AP122" t="s">
        <v>274</v>
      </c>
      <c r="AR122" t="s">
        <v>14</v>
      </c>
      <c r="AS122" t="str">
        <f t="shared" si="2"/>
        <v>トヨタFC小型トラック2RGNPR88AN改自家用</v>
      </c>
      <c r="AT122" s="64">
        <v>24855000</v>
      </c>
    </row>
    <row r="123" spans="1:46" ht="24.95" customHeight="1" x14ac:dyDescent="0.4">
      <c r="A123" s="345" t="s">
        <v>405</v>
      </c>
      <c r="B123" s="345"/>
      <c r="C123" s="345"/>
      <c r="D123" s="346">
        <f>IFERROR(SUM(D121:Q122),"")</f>
        <v>0</v>
      </c>
      <c r="E123" s="347"/>
      <c r="F123" s="347"/>
      <c r="G123" s="347"/>
      <c r="H123" s="347"/>
      <c r="I123" s="347"/>
      <c r="J123" s="347"/>
      <c r="K123" s="347"/>
      <c r="L123" s="347"/>
      <c r="M123" s="347"/>
      <c r="N123" s="347"/>
      <c r="O123" s="347"/>
      <c r="P123" s="347"/>
      <c r="Q123" s="347"/>
      <c r="R123" s="69" t="s">
        <v>44</v>
      </c>
      <c r="S123" s="348" t="s">
        <v>410</v>
      </c>
      <c r="T123" s="349"/>
      <c r="U123" s="349"/>
      <c r="V123" s="349"/>
      <c r="W123" s="349"/>
      <c r="X123" s="350"/>
      <c r="Y123" s="346">
        <f>IFERROR(SUM(Y121:AI122),"")</f>
        <v>0</v>
      </c>
      <c r="Z123" s="347"/>
      <c r="AA123" s="347"/>
      <c r="AB123" s="347"/>
      <c r="AC123" s="347"/>
      <c r="AD123" s="347"/>
      <c r="AE123" s="347"/>
      <c r="AF123" s="347"/>
      <c r="AG123" s="347"/>
      <c r="AH123" s="347"/>
      <c r="AI123" s="347"/>
      <c r="AJ123" s="69" t="s">
        <v>44</v>
      </c>
      <c r="AM123" t="s">
        <v>832</v>
      </c>
      <c r="AN123" t="s">
        <v>835</v>
      </c>
      <c r="AO123" t="s">
        <v>259</v>
      </c>
      <c r="AP123" t="s">
        <v>851</v>
      </c>
      <c r="AR123" t="s">
        <v>15</v>
      </c>
      <c r="AS123" t="str">
        <f t="shared" si="2"/>
        <v>ホンダN-VAN e:GZABJJ3AGDY事業用</v>
      </c>
      <c r="AT123" s="64">
        <v>1004000</v>
      </c>
    </row>
    <row r="124" spans="1:46" ht="24.95" customHeight="1" x14ac:dyDescent="0.4">
      <c r="AM124" t="s">
        <v>832</v>
      </c>
      <c r="AN124" t="s">
        <v>838</v>
      </c>
      <c r="AO124" t="s">
        <v>259</v>
      </c>
      <c r="AP124" t="s">
        <v>852</v>
      </c>
      <c r="AR124" t="s">
        <v>15</v>
      </c>
      <c r="AS124" t="str">
        <f t="shared" si="2"/>
        <v>ホンダN-VAN e:L2ZABJJ3AGEY事業用</v>
      </c>
      <c r="AT124" s="64">
        <v>1029000</v>
      </c>
    </row>
    <row r="125" spans="1:46" ht="24.95" customHeight="1" x14ac:dyDescent="0.4">
      <c r="AM125" t="s">
        <v>832</v>
      </c>
      <c r="AN125" t="s">
        <v>840</v>
      </c>
      <c r="AO125" t="s">
        <v>259</v>
      </c>
      <c r="AP125" t="s">
        <v>853</v>
      </c>
      <c r="AR125" t="s">
        <v>15</v>
      </c>
      <c r="AS125" t="str">
        <f t="shared" si="2"/>
        <v>ホンダN-VAN e:L4ZABJJ3AGFY事業用</v>
      </c>
      <c r="AT125" s="64">
        <v>1029000</v>
      </c>
    </row>
    <row r="126" spans="1:46" ht="24.95" customHeight="1" x14ac:dyDescent="0.4">
      <c r="AM126" t="s">
        <v>832</v>
      </c>
      <c r="AN126" t="s">
        <v>842</v>
      </c>
      <c r="AO126" t="s">
        <v>259</v>
      </c>
      <c r="AP126" t="s">
        <v>854</v>
      </c>
      <c r="AR126" t="s">
        <v>15</v>
      </c>
      <c r="AS126" t="str">
        <f t="shared" si="2"/>
        <v>ホンダN-VAN e:FUNZABJJ3AGGY事業用</v>
      </c>
      <c r="AT126" s="64">
        <v>1029000</v>
      </c>
    </row>
    <row r="127" spans="1:46" ht="24.95" customHeight="1" x14ac:dyDescent="0.4">
      <c r="AM127" t="s">
        <v>833</v>
      </c>
      <c r="AN127" t="s">
        <v>836</v>
      </c>
      <c r="AO127" t="s">
        <v>259</v>
      </c>
      <c r="AP127" t="s">
        <v>855</v>
      </c>
      <c r="AR127" t="s">
        <v>15</v>
      </c>
      <c r="AS127" t="str">
        <f t="shared" si="2"/>
        <v>ニッサンクリッパーEV2シーターZABU79VHLDDG事業用</v>
      </c>
      <c r="AT127" s="64">
        <v>1027000</v>
      </c>
    </row>
    <row r="128" spans="1:46" ht="24.95" customHeight="1" x14ac:dyDescent="0.4">
      <c r="AM128" t="s">
        <v>833</v>
      </c>
      <c r="AN128" t="s">
        <v>839</v>
      </c>
      <c r="AO128" t="s">
        <v>259</v>
      </c>
      <c r="AP128" t="s">
        <v>856</v>
      </c>
      <c r="AR128" t="s">
        <v>15</v>
      </c>
      <c r="AS128" t="str">
        <f t="shared" si="2"/>
        <v>ニッサンクリッパーEV4シーターZABU79VHLDDF事業用</v>
      </c>
      <c r="AT128" s="64">
        <v>1031000</v>
      </c>
    </row>
    <row r="129" spans="1:46" ht="24.95" customHeight="1" x14ac:dyDescent="0.4">
      <c r="AM129" t="s">
        <v>833</v>
      </c>
      <c r="AN129" t="s">
        <v>836</v>
      </c>
      <c r="AO129" t="s">
        <v>259</v>
      </c>
      <c r="AP129" t="s">
        <v>864</v>
      </c>
      <c r="AR129" t="s">
        <v>15</v>
      </c>
      <c r="AS129" t="str">
        <f t="shared" si="2"/>
        <v>ニッサンクリッパーEV2シーターZABU79VHLDDI事業用</v>
      </c>
      <c r="AT129" s="64">
        <v>1197000</v>
      </c>
    </row>
    <row r="130" spans="1:46" ht="24.95" customHeight="1" x14ac:dyDescent="0.4">
      <c r="AM130" t="s">
        <v>833</v>
      </c>
      <c r="AN130" t="s">
        <v>839</v>
      </c>
      <c r="AO130" t="s">
        <v>259</v>
      </c>
      <c r="AP130" t="s">
        <v>865</v>
      </c>
      <c r="AR130" t="s">
        <v>15</v>
      </c>
      <c r="AS130" t="str">
        <f t="shared" si="2"/>
        <v>ニッサンクリッパーEV4シーターZABU79VHLDDH事業用</v>
      </c>
      <c r="AT130" s="64">
        <v>1202000</v>
      </c>
    </row>
    <row r="131" spans="1:46" ht="24.95" customHeight="1" x14ac:dyDescent="0.4">
      <c r="AM131" t="s">
        <v>833</v>
      </c>
      <c r="AN131" t="s">
        <v>867</v>
      </c>
      <c r="AO131" t="s">
        <v>860</v>
      </c>
      <c r="AP131" t="s">
        <v>871</v>
      </c>
      <c r="AR131" t="s">
        <v>15</v>
      </c>
      <c r="AS131" t="str">
        <f t="shared" si="2"/>
        <v>ニッサン日産サクラSグレードZAAB6AW事業用</v>
      </c>
      <c r="AT131" s="64">
        <v>781000</v>
      </c>
    </row>
    <row r="132" spans="1:46" ht="24.95" customHeight="1" x14ac:dyDescent="0.4">
      <c r="AM132" t="s">
        <v>833</v>
      </c>
      <c r="AN132" t="s">
        <v>868</v>
      </c>
      <c r="AO132" t="s">
        <v>860</v>
      </c>
      <c r="AP132" t="s">
        <v>871</v>
      </c>
      <c r="AR132" t="s">
        <v>15</v>
      </c>
      <c r="AS132" t="str">
        <f t="shared" si="2"/>
        <v>ニッサン日産サクラXグレードZAAB6AW事業用</v>
      </c>
      <c r="AT132" s="64">
        <v>781000</v>
      </c>
    </row>
    <row r="133" spans="1:46" ht="24.95" customHeight="1" x14ac:dyDescent="0.4">
      <c r="AM133" t="s">
        <v>833</v>
      </c>
      <c r="AN133" t="s">
        <v>869</v>
      </c>
      <c r="AO133" t="s">
        <v>860</v>
      </c>
      <c r="AP133" t="s">
        <v>871</v>
      </c>
      <c r="AR133" t="s">
        <v>15</v>
      </c>
      <c r="AS133" t="str">
        <f t="shared" si="2"/>
        <v>ニッサン日産サクラ90周年記念車ZAAB6AW事業用</v>
      </c>
      <c r="AT133" s="64">
        <v>781000</v>
      </c>
    </row>
    <row r="134" spans="1:46" ht="24.95" customHeight="1" x14ac:dyDescent="0.4">
      <c r="AM134" t="s">
        <v>833</v>
      </c>
      <c r="AN134" t="s">
        <v>870</v>
      </c>
      <c r="AO134" t="s">
        <v>860</v>
      </c>
      <c r="AP134" t="s">
        <v>871</v>
      </c>
      <c r="AR134" t="s">
        <v>15</v>
      </c>
      <c r="AS134" t="str">
        <f t="shared" si="2"/>
        <v>ニッサン日産サクラGグレードZAAB6AW事業用</v>
      </c>
      <c r="AT134" s="64">
        <v>781000</v>
      </c>
    </row>
    <row r="135" spans="1:46" ht="24.95" customHeight="1" x14ac:dyDescent="0.4">
      <c r="AM135" t="s">
        <v>210</v>
      </c>
      <c r="AN135" t="s">
        <v>841</v>
      </c>
      <c r="AP135" t="s">
        <v>271</v>
      </c>
      <c r="AR135" t="s">
        <v>15</v>
      </c>
      <c r="AS135" t="str">
        <f>AM135&amp;AN135&amp;AO135&amp;AP135&amp;AQ135&amp;AR135</f>
        <v>不明TVC-700fumei事業用</v>
      </c>
      <c r="AT135" s="64">
        <v>1525000</v>
      </c>
    </row>
    <row r="136" spans="1:46" ht="24.95" customHeight="1" x14ac:dyDescent="0.4">
      <c r="AM136" t="s">
        <v>834</v>
      </c>
      <c r="AN136" t="s">
        <v>837</v>
      </c>
      <c r="AP136" t="s">
        <v>271</v>
      </c>
      <c r="AR136" t="s">
        <v>15</v>
      </c>
      <c r="AS136" t="str">
        <f>AM136&amp;AN136&amp;AO136&amp;AP136&amp;AQ136&amp;AR136</f>
        <v>フォトンor不明ZM6fumei事業用</v>
      </c>
      <c r="AT136" s="64">
        <v>5485000</v>
      </c>
    </row>
    <row r="137" spans="1:46" ht="24.95" customHeight="1" x14ac:dyDescent="0.4">
      <c r="AM137" t="s">
        <v>834</v>
      </c>
      <c r="AN137" t="s">
        <v>837</v>
      </c>
      <c r="AP137" t="s">
        <v>271</v>
      </c>
      <c r="AR137" t="s">
        <v>14</v>
      </c>
      <c r="AS137" t="str">
        <f>AM137&amp;AN137&amp;AO137&amp;AP137&amp;AQ137&amp;AR137</f>
        <v>フォトンor不明ZM6fumei自家用</v>
      </c>
      <c r="AT137" s="64">
        <v>5373000</v>
      </c>
    </row>
    <row r="138" spans="1:46" ht="24.95" customHeight="1" x14ac:dyDescent="0.4">
      <c r="AM138" t="s">
        <v>834</v>
      </c>
      <c r="AN138" t="s">
        <v>866</v>
      </c>
      <c r="AP138" t="s">
        <v>271</v>
      </c>
      <c r="AR138" t="s">
        <v>15</v>
      </c>
      <c r="AS138" t="str">
        <f>AM138&amp;AN138&amp;AO138&amp;AP138&amp;AQ138&amp;AR138</f>
        <v>フォトンor不明eAUMARKfumei事業用</v>
      </c>
      <c r="AT138" s="64">
        <v>6085000</v>
      </c>
    </row>
    <row r="139" spans="1:46" ht="24.95" customHeight="1" x14ac:dyDescent="0.4">
      <c r="AM139" t="s">
        <v>834</v>
      </c>
      <c r="AN139" t="s">
        <v>866</v>
      </c>
      <c r="AP139" t="s">
        <v>271</v>
      </c>
      <c r="AR139" t="s">
        <v>14</v>
      </c>
      <c r="AS139" t="str">
        <f>AM139&amp;AN139&amp;AO139&amp;AP139&amp;AQ139&amp;AR139</f>
        <v>フォトンor不明eAUMARKfumei自家用</v>
      </c>
      <c r="AT139" s="64">
        <v>5973000</v>
      </c>
    </row>
    <row r="140" spans="1:46" ht="24.95" customHeight="1" x14ac:dyDescent="0.4"/>
    <row r="141" spans="1:46" ht="24.95" customHeight="1" x14ac:dyDescent="0.4"/>
    <row r="142" spans="1:46" ht="24.95" customHeight="1" x14ac:dyDescent="0.4">
      <c r="A142" s="125" t="s">
        <v>495</v>
      </c>
      <c r="B142" s="126"/>
      <c r="C142" s="47" t="s">
        <v>496</v>
      </c>
    </row>
    <row r="143" spans="1:46" ht="24.95" customHeight="1" x14ac:dyDescent="0.4">
      <c r="A143" s="127"/>
      <c r="B143" s="128"/>
      <c r="C143" s="129"/>
    </row>
    <row r="144" spans="1:46" ht="24.95" customHeight="1" x14ac:dyDescent="0.4">
      <c r="A144" s="130"/>
      <c r="B144" s="47" t="s">
        <v>497</v>
      </c>
      <c r="C144" s="47">
        <v>2</v>
      </c>
    </row>
    <row r="145" spans="1:23" ht="24.95" customHeight="1" x14ac:dyDescent="0.4">
      <c r="A145" s="130"/>
      <c r="B145" s="47" t="s">
        <v>498</v>
      </c>
      <c r="C145" s="47">
        <v>2</v>
      </c>
    </row>
    <row r="146" spans="1:23" ht="24.95" customHeight="1" x14ac:dyDescent="0.4">
      <c r="A146" s="130"/>
      <c r="B146" s="47" t="s">
        <v>499</v>
      </c>
      <c r="C146" s="47">
        <v>2</v>
      </c>
    </row>
    <row r="147" spans="1:23" ht="24.95" customHeight="1" x14ac:dyDescent="0.4">
      <c r="A147" s="130"/>
      <c r="B147" s="47" t="s">
        <v>500</v>
      </c>
      <c r="C147" s="47">
        <v>3</v>
      </c>
    </row>
    <row r="148" spans="1:23" ht="24.95" customHeight="1" x14ac:dyDescent="0.4">
      <c r="A148" s="130"/>
      <c r="B148" s="131" t="s">
        <v>386</v>
      </c>
      <c r="C148" s="132"/>
    </row>
    <row r="149" spans="1:23" ht="24.95" customHeight="1" x14ac:dyDescent="0.4">
      <c r="A149" s="133"/>
      <c r="B149" s="134" t="s">
        <v>501</v>
      </c>
      <c r="C149" s="135"/>
    </row>
    <row r="150" spans="1:23" ht="24.95" customHeight="1" x14ac:dyDescent="0.4"/>
    <row r="151" spans="1:23" ht="24.95" customHeight="1" x14ac:dyDescent="0.4"/>
    <row r="152" spans="1:23" ht="24.95" customHeight="1" x14ac:dyDescent="0.4"/>
    <row r="153" spans="1:23" ht="24.95" customHeight="1" x14ac:dyDescent="0.4"/>
    <row r="154" spans="1:23" ht="24.95" customHeight="1" x14ac:dyDescent="0.4"/>
    <row r="155" spans="1:23" ht="24.95" customHeight="1" x14ac:dyDescent="0.4"/>
    <row r="156" spans="1:23" ht="24.95" customHeight="1" x14ac:dyDescent="0.4"/>
    <row r="157" spans="1:23" ht="24.95" customHeight="1" x14ac:dyDescent="0.4">
      <c r="B157" s="136" t="s">
        <v>497</v>
      </c>
      <c r="C157" s="136"/>
      <c r="D157" s="136"/>
      <c r="E157" s="136"/>
      <c r="F157" s="136"/>
      <c r="G157" s="136"/>
      <c r="H157" s="136"/>
      <c r="I157" t="s">
        <v>498</v>
      </c>
      <c r="J157" s="136"/>
      <c r="K157" s="136"/>
      <c r="L157" s="136"/>
      <c r="M157" s="136"/>
      <c r="N157" s="136"/>
      <c r="P157" s="136" t="s">
        <v>502</v>
      </c>
      <c r="Q157" s="136"/>
      <c r="R157" s="136"/>
      <c r="U157" t="s">
        <v>500</v>
      </c>
    </row>
    <row r="158" spans="1:23" ht="24.95" customHeight="1" x14ac:dyDescent="0.4">
      <c r="B158" s="137" t="s">
        <v>792</v>
      </c>
      <c r="C158" s="138" t="s">
        <v>793</v>
      </c>
      <c r="D158" s="139" t="s">
        <v>794</v>
      </c>
      <c r="E158" s="140" t="s">
        <v>795</v>
      </c>
      <c r="F158" s="141" t="s">
        <v>506</v>
      </c>
      <c r="G158" s="142"/>
      <c r="H158" s="314"/>
      <c r="I158" s="331" t="s">
        <v>507</v>
      </c>
      <c r="J158" s="245" t="s">
        <v>503</v>
      </c>
      <c r="K158" s="187" t="s">
        <v>504</v>
      </c>
      <c r="L158" s="170" t="s">
        <v>505</v>
      </c>
      <c r="M158" s="315" t="s">
        <v>506</v>
      </c>
      <c r="N158" s="142"/>
      <c r="O158" s="142"/>
      <c r="P158" s="333" t="s">
        <v>508</v>
      </c>
      <c r="Q158" s="333" t="s">
        <v>509</v>
      </c>
      <c r="R158" s="335" t="s">
        <v>506</v>
      </c>
      <c r="U158" s="336" t="s">
        <v>510</v>
      </c>
      <c r="V158" s="336" t="s">
        <v>511</v>
      </c>
      <c r="W158" s="338" t="s">
        <v>506</v>
      </c>
    </row>
    <row r="159" spans="1:23" ht="24.95" customHeight="1" x14ac:dyDescent="0.4">
      <c r="B159" s="143"/>
      <c r="C159" s="144" t="s">
        <v>796</v>
      </c>
      <c r="D159" s="145"/>
      <c r="E159" s="146"/>
      <c r="F159" s="146"/>
      <c r="G159" s="142"/>
      <c r="H159" s="314"/>
      <c r="I159" s="332"/>
      <c r="J159" s="201" t="s">
        <v>512</v>
      </c>
      <c r="K159" s="189"/>
      <c r="L159" s="191"/>
      <c r="M159" s="316"/>
      <c r="N159" s="142"/>
      <c r="O159" s="142"/>
      <c r="P159" s="334"/>
      <c r="Q159" s="334"/>
      <c r="R159" s="334"/>
      <c r="U159" s="337"/>
      <c r="V159" s="337"/>
      <c r="W159" s="337"/>
    </row>
    <row r="160" spans="1:23" ht="24.95" customHeight="1" x14ac:dyDescent="0.4">
      <c r="A160" s="162" t="s">
        <v>872</v>
      </c>
      <c r="B160" s="163" t="s">
        <v>873</v>
      </c>
      <c r="C160" s="164" t="s">
        <v>874</v>
      </c>
      <c r="D160" s="165" t="s">
        <v>875</v>
      </c>
      <c r="E160" s="166">
        <v>100</v>
      </c>
      <c r="F160" s="166">
        <v>6000000</v>
      </c>
      <c r="G160" s="142"/>
      <c r="H160" s="229" t="s">
        <v>513</v>
      </c>
      <c r="I160" s="320" t="s">
        <v>514</v>
      </c>
      <c r="J160" s="230" t="s">
        <v>515</v>
      </c>
      <c r="K160" s="231" t="s">
        <v>516</v>
      </c>
      <c r="L160" s="231">
        <v>6</v>
      </c>
      <c r="M160" s="232">
        <v>110000</v>
      </c>
      <c r="N160" s="147"/>
      <c r="O160" s="285" t="s">
        <v>517</v>
      </c>
      <c r="P160" s="339" t="s">
        <v>518</v>
      </c>
      <c r="Q160" s="286" t="s">
        <v>519</v>
      </c>
      <c r="R160" s="287">
        <v>750000</v>
      </c>
      <c r="T160" s="297" t="s">
        <v>520</v>
      </c>
      <c r="U160" s="286" t="s">
        <v>521</v>
      </c>
      <c r="V160" s="286" t="s">
        <v>522</v>
      </c>
      <c r="W160" s="298">
        <v>150000</v>
      </c>
    </row>
    <row r="161" spans="1:23" ht="24.95" customHeight="1" x14ac:dyDescent="0.4">
      <c r="A161" s="167" t="s">
        <v>876</v>
      </c>
      <c r="B161" s="168"/>
      <c r="C161" s="169"/>
      <c r="D161" s="165" t="s">
        <v>877</v>
      </c>
      <c r="E161" s="166">
        <v>100</v>
      </c>
      <c r="F161" s="166">
        <v>6000000</v>
      </c>
      <c r="G161" s="142"/>
      <c r="H161" s="233" t="s">
        <v>523</v>
      </c>
      <c r="I161" s="321"/>
      <c r="J161" s="234"/>
      <c r="K161" s="231" t="s">
        <v>524</v>
      </c>
      <c r="L161" s="231">
        <v>4</v>
      </c>
      <c r="M161" s="232">
        <v>195000</v>
      </c>
      <c r="N161" s="147"/>
      <c r="O161" s="285" t="s">
        <v>525</v>
      </c>
      <c r="P161" s="340"/>
      <c r="Q161" s="286" t="s">
        <v>526</v>
      </c>
      <c r="R161" s="287">
        <v>750000</v>
      </c>
      <c r="T161" s="286" t="s">
        <v>527</v>
      </c>
      <c r="U161" s="286" t="s">
        <v>528</v>
      </c>
      <c r="V161" s="286" t="s">
        <v>529</v>
      </c>
      <c r="W161" s="299">
        <v>500000</v>
      </c>
    </row>
    <row r="162" spans="1:23" ht="24.95" customHeight="1" x14ac:dyDescent="0.4">
      <c r="A162" s="167" t="s">
        <v>878</v>
      </c>
      <c r="B162" s="168"/>
      <c r="C162" s="169"/>
      <c r="D162" s="165" t="s">
        <v>879</v>
      </c>
      <c r="E162" s="166">
        <v>100</v>
      </c>
      <c r="F162" s="166">
        <v>6000000</v>
      </c>
      <c r="G162" s="142"/>
      <c r="H162" s="229" t="s">
        <v>530</v>
      </c>
      <c r="I162" s="321"/>
      <c r="J162" s="234"/>
      <c r="K162" s="231" t="s">
        <v>531</v>
      </c>
      <c r="L162" s="231">
        <v>4</v>
      </c>
      <c r="M162" s="232">
        <v>200000</v>
      </c>
      <c r="N162" s="147"/>
      <c r="O162" s="285" t="s">
        <v>532</v>
      </c>
      <c r="P162" s="341"/>
      <c r="Q162" s="286" t="s">
        <v>533</v>
      </c>
      <c r="R162" s="287">
        <v>750000</v>
      </c>
      <c r="T162" s="286" t="s">
        <v>534</v>
      </c>
      <c r="U162" s="286" t="s">
        <v>535</v>
      </c>
      <c r="V162" s="286" t="s">
        <v>536</v>
      </c>
      <c r="W162" s="299">
        <v>216000</v>
      </c>
    </row>
    <row r="163" spans="1:23" ht="24.95" customHeight="1" x14ac:dyDescent="0.4">
      <c r="A163" s="167" t="s">
        <v>880</v>
      </c>
      <c r="B163" s="168"/>
      <c r="C163" s="169"/>
      <c r="D163" s="165" t="s">
        <v>881</v>
      </c>
      <c r="E163" s="166">
        <v>100</v>
      </c>
      <c r="F163" s="166">
        <v>6000000</v>
      </c>
      <c r="G163" s="142"/>
      <c r="H163" s="233" t="s">
        <v>537</v>
      </c>
      <c r="I163" s="321"/>
      <c r="J163" s="234"/>
      <c r="K163" s="231" t="s">
        <v>538</v>
      </c>
      <c r="L163" s="231">
        <v>4</v>
      </c>
      <c r="M163" s="232">
        <v>110000</v>
      </c>
      <c r="N163" s="147"/>
      <c r="O163" s="288" t="s">
        <v>539</v>
      </c>
      <c r="P163" s="339" t="s">
        <v>540</v>
      </c>
      <c r="Q163" s="286" t="s">
        <v>541</v>
      </c>
      <c r="R163" s="287">
        <v>750000</v>
      </c>
      <c r="T163" s="286" t="s">
        <v>542</v>
      </c>
      <c r="U163" s="286" t="s">
        <v>535</v>
      </c>
      <c r="V163" s="286" t="s">
        <v>543</v>
      </c>
      <c r="W163" s="299">
        <v>150000</v>
      </c>
    </row>
    <row r="164" spans="1:23" ht="24.95" customHeight="1" x14ac:dyDescent="0.4">
      <c r="A164" s="170" t="s">
        <v>882</v>
      </c>
      <c r="B164" s="168"/>
      <c r="C164" s="169"/>
      <c r="D164" s="165" t="s">
        <v>883</v>
      </c>
      <c r="E164" s="166">
        <v>100</v>
      </c>
      <c r="F164" s="166">
        <v>6000000</v>
      </c>
      <c r="G164" s="142"/>
      <c r="H164" s="229" t="s">
        <v>544</v>
      </c>
      <c r="I164" s="321"/>
      <c r="J164" s="234"/>
      <c r="K164" s="231" t="s">
        <v>545</v>
      </c>
      <c r="L164" s="231">
        <v>4</v>
      </c>
      <c r="M164" s="232">
        <v>156000</v>
      </c>
      <c r="N164" s="147"/>
      <c r="O164" s="288" t="s">
        <v>546</v>
      </c>
      <c r="P164" s="340"/>
      <c r="Q164" s="286" t="s">
        <v>547</v>
      </c>
      <c r="R164" s="287">
        <v>750000</v>
      </c>
      <c r="T164" s="286" t="s">
        <v>548</v>
      </c>
      <c r="U164" s="286" t="s">
        <v>535</v>
      </c>
      <c r="V164" s="286" t="s">
        <v>549</v>
      </c>
      <c r="W164" s="299">
        <v>150000</v>
      </c>
    </row>
    <row r="165" spans="1:23" ht="24.95" customHeight="1" x14ac:dyDescent="0.4">
      <c r="A165" s="171" t="s">
        <v>884</v>
      </c>
      <c r="B165" s="168"/>
      <c r="C165" s="169"/>
      <c r="D165" s="165" t="s">
        <v>885</v>
      </c>
      <c r="E165" s="166">
        <v>100</v>
      </c>
      <c r="F165" s="166">
        <v>6000000</v>
      </c>
      <c r="G165" s="142"/>
      <c r="H165" s="229" t="s">
        <v>550</v>
      </c>
      <c r="I165" s="321"/>
      <c r="J165" s="234"/>
      <c r="K165" s="231" t="s">
        <v>551</v>
      </c>
      <c r="L165" s="231">
        <v>4</v>
      </c>
      <c r="M165" s="232">
        <v>117000</v>
      </c>
      <c r="N165" s="147"/>
      <c r="O165" s="285" t="s">
        <v>552</v>
      </c>
      <c r="P165" s="340"/>
      <c r="Q165" s="286" t="s">
        <v>553</v>
      </c>
      <c r="R165" s="287">
        <v>750000</v>
      </c>
      <c r="U165" s="286" t="s">
        <v>554</v>
      </c>
      <c r="V165" s="286" t="s">
        <v>555</v>
      </c>
      <c r="W165" s="299">
        <v>364000</v>
      </c>
    </row>
    <row r="166" spans="1:23" ht="24.95" customHeight="1" x14ac:dyDescent="0.4">
      <c r="A166" s="172" t="s">
        <v>886</v>
      </c>
      <c r="B166" s="168"/>
      <c r="C166" s="169"/>
      <c r="D166" s="165" t="s">
        <v>887</v>
      </c>
      <c r="E166" s="166">
        <v>100</v>
      </c>
      <c r="F166" s="166">
        <v>6000000</v>
      </c>
      <c r="G166" s="142"/>
      <c r="H166" s="233" t="s">
        <v>556</v>
      </c>
      <c r="I166" s="321"/>
      <c r="J166" s="234"/>
      <c r="K166" s="231" t="s">
        <v>557</v>
      </c>
      <c r="L166" s="231">
        <v>4</v>
      </c>
      <c r="M166" s="232">
        <v>162000</v>
      </c>
      <c r="N166" s="147"/>
      <c r="O166" s="285" t="s">
        <v>558</v>
      </c>
      <c r="P166" s="341"/>
      <c r="Q166" s="286" t="s">
        <v>559</v>
      </c>
      <c r="R166" s="287">
        <v>750000</v>
      </c>
      <c r="U166" s="286" t="s">
        <v>560</v>
      </c>
      <c r="V166" s="286" t="s">
        <v>561</v>
      </c>
      <c r="W166" s="299">
        <v>47000</v>
      </c>
    </row>
    <row r="167" spans="1:23" ht="24.95" customHeight="1" x14ac:dyDescent="0.4">
      <c r="A167" s="173" t="s">
        <v>888</v>
      </c>
      <c r="B167" s="168"/>
      <c r="C167" s="169"/>
      <c r="D167" s="165" t="s">
        <v>889</v>
      </c>
      <c r="E167" s="166">
        <v>100</v>
      </c>
      <c r="F167" s="166">
        <v>6000000</v>
      </c>
      <c r="G167" s="142"/>
      <c r="H167" s="233" t="s">
        <v>562</v>
      </c>
      <c r="I167" s="321"/>
      <c r="J167" s="234"/>
      <c r="K167" s="231" t="s">
        <v>563</v>
      </c>
      <c r="L167" s="231">
        <v>3.2</v>
      </c>
      <c r="M167" s="232">
        <v>91000</v>
      </c>
      <c r="N167" s="147"/>
      <c r="O167" s="285" t="s">
        <v>564</v>
      </c>
      <c r="P167" s="339" t="s">
        <v>565</v>
      </c>
      <c r="Q167" s="286" t="s">
        <v>566</v>
      </c>
      <c r="R167" s="287">
        <v>750000</v>
      </c>
    </row>
    <row r="168" spans="1:23" ht="24.95" customHeight="1" x14ac:dyDescent="0.4">
      <c r="A168" s="173" t="s">
        <v>890</v>
      </c>
      <c r="B168" s="168"/>
      <c r="C168" s="174"/>
      <c r="D168" s="165" t="s">
        <v>891</v>
      </c>
      <c r="E168" s="166">
        <v>100</v>
      </c>
      <c r="F168" s="166">
        <v>6000000</v>
      </c>
      <c r="G168" s="142"/>
      <c r="H168" s="229" t="s">
        <v>567</v>
      </c>
      <c r="I168" s="321"/>
      <c r="J168" s="234"/>
      <c r="K168" s="231" t="s">
        <v>568</v>
      </c>
      <c r="L168" s="231">
        <v>3.2</v>
      </c>
      <c r="M168" s="232">
        <v>123000</v>
      </c>
      <c r="N168" s="147"/>
      <c r="O168" s="285" t="s">
        <v>569</v>
      </c>
      <c r="P168" s="340"/>
      <c r="Q168" s="286" t="s">
        <v>570</v>
      </c>
      <c r="R168" s="287">
        <v>750000</v>
      </c>
    </row>
    <row r="169" spans="1:23" ht="24.95" customHeight="1" x14ac:dyDescent="0.4">
      <c r="A169" s="171" t="s">
        <v>892</v>
      </c>
      <c r="B169" s="168"/>
      <c r="C169" s="164" t="s">
        <v>893</v>
      </c>
      <c r="D169" s="165" t="s">
        <v>894</v>
      </c>
      <c r="E169" s="166">
        <v>55</v>
      </c>
      <c r="F169" s="166">
        <v>1300000</v>
      </c>
      <c r="G169" s="147"/>
      <c r="H169" s="235" t="s">
        <v>571</v>
      </c>
      <c r="I169" s="321"/>
      <c r="J169" s="234"/>
      <c r="K169" s="231" t="s">
        <v>572</v>
      </c>
      <c r="L169" s="231">
        <v>6</v>
      </c>
      <c r="M169" s="232">
        <v>143000</v>
      </c>
      <c r="N169" s="147"/>
      <c r="O169" s="288" t="s">
        <v>573</v>
      </c>
      <c r="P169" s="340"/>
      <c r="Q169" s="286" t="s">
        <v>574</v>
      </c>
      <c r="R169" s="287">
        <v>750000</v>
      </c>
    </row>
    <row r="170" spans="1:23" ht="24.95" customHeight="1" x14ac:dyDescent="0.4">
      <c r="A170" s="173" t="s">
        <v>895</v>
      </c>
      <c r="B170" s="168"/>
      <c r="C170" s="169"/>
      <c r="D170" s="165" t="s">
        <v>896</v>
      </c>
      <c r="E170" s="166">
        <v>55</v>
      </c>
      <c r="F170" s="166">
        <v>1600000</v>
      </c>
      <c r="G170" s="147"/>
      <c r="H170" s="233" t="s">
        <v>575</v>
      </c>
      <c r="I170" s="321"/>
      <c r="J170" s="234"/>
      <c r="K170" s="231" t="s">
        <v>576</v>
      </c>
      <c r="L170" s="231">
        <v>6</v>
      </c>
      <c r="M170" s="232">
        <v>173000</v>
      </c>
      <c r="N170" s="147"/>
      <c r="O170" s="289"/>
      <c r="P170" s="340"/>
      <c r="Q170" s="286" t="s">
        <v>577</v>
      </c>
      <c r="R170" s="287">
        <v>750000</v>
      </c>
    </row>
    <row r="171" spans="1:23" ht="24.95" customHeight="1" x14ac:dyDescent="0.4">
      <c r="A171" s="173" t="s">
        <v>897</v>
      </c>
      <c r="B171" s="168"/>
      <c r="C171" s="169"/>
      <c r="D171" s="165" t="s">
        <v>898</v>
      </c>
      <c r="E171" s="166">
        <v>55</v>
      </c>
      <c r="F171" s="166">
        <v>1600000</v>
      </c>
      <c r="G171" s="147"/>
      <c r="H171" s="233" t="s">
        <v>578</v>
      </c>
      <c r="I171" s="321"/>
      <c r="J171" s="236"/>
      <c r="K171" s="231" t="s">
        <v>579</v>
      </c>
      <c r="L171" s="231">
        <v>6</v>
      </c>
      <c r="M171" s="232">
        <v>188000</v>
      </c>
      <c r="N171" s="147"/>
      <c r="O171" s="289"/>
      <c r="P171" s="340"/>
      <c r="Q171" s="286" t="s">
        <v>580</v>
      </c>
      <c r="R171" s="287">
        <v>750000</v>
      </c>
    </row>
    <row r="172" spans="1:23" ht="24.95" customHeight="1" x14ac:dyDescent="0.4">
      <c r="A172" s="173" t="s">
        <v>899</v>
      </c>
      <c r="B172" s="168"/>
      <c r="C172" s="169"/>
      <c r="D172" s="165" t="s">
        <v>900</v>
      </c>
      <c r="E172" s="166">
        <v>55</v>
      </c>
      <c r="F172" s="166">
        <v>1750000</v>
      </c>
      <c r="G172" s="147"/>
      <c r="H172" s="229" t="s">
        <v>581</v>
      </c>
      <c r="I172" s="321"/>
      <c r="J172" s="230" t="s">
        <v>582</v>
      </c>
      <c r="K172" s="231" t="s">
        <v>583</v>
      </c>
      <c r="L172" s="231">
        <v>4</v>
      </c>
      <c r="M172" s="232">
        <v>1000</v>
      </c>
      <c r="N172" s="147"/>
      <c r="O172" s="290"/>
      <c r="P172" s="341"/>
      <c r="Q172" s="286" t="s">
        <v>584</v>
      </c>
      <c r="R172" s="287">
        <v>750000</v>
      </c>
    </row>
    <row r="173" spans="1:23" ht="24.95" customHeight="1" x14ac:dyDescent="0.4">
      <c r="A173" s="175" t="s">
        <v>901</v>
      </c>
      <c r="B173" s="168"/>
      <c r="C173" s="169"/>
      <c r="D173" s="165" t="s">
        <v>902</v>
      </c>
      <c r="E173" s="166">
        <v>50</v>
      </c>
      <c r="F173" s="166">
        <v>1450000</v>
      </c>
      <c r="G173" s="147"/>
      <c r="H173" s="235" t="s">
        <v>775</v>
      </c>
      <c r="I173" s="321"/>
      <c r="J173" s="234"/>
      <c r="K173" s="231" t="s">
        <v>586</v>
      </c>
      <c r="L173" s="231">
        <v>4</v>
      </c>
      <c r="M173" s="232">
        <v>1000</v>
      </c>
      <c r="N173" s="147"/>
      <c r="P173" s="288" t="s">
        <v>587</v>
      </c>
      <c r="Q173" s="286" t="s">
        <v>588</v>
      </c>
      <c r="R173" s="287">
        <v>550000</v>
      </c>
    </row>
    <row r="174" spans="1:23" ht="24.95" customHeight="1" x14ac:dyDescent="0.4">
      <c r="A174" s="175" t="s">
        <v>903</v>
      </c>
      <c r="B174" s="168"/>
      <c r="C174" s="169"/>
      <c r="D174" s="165" t="s">
        <v>904</v>
      </c>
      <c r="E174" s="166">
        <v>50</v>
      </c>
      <c r="F174" s="166">
        <v>1750000</v>
      </c>
      <c r="G174" s="147"/>
      <c r="H174" s="233" t="s">
        <v>776</v>
      </c>
      <c r="I174" s="321"/>
      <c r="J174" s="234"/>
      <c r="K174" s="231" t="s">
        <v>589</v>
      </c>
      <c r="L174" s="231">
        <v>4</v>
      </c>
      <c r="M174" s="232">
        <v>1000</v>
      </c>
      <c r="N174" s="147"/>
      <c r="P174" s="288" t="s">
        <v>590</v>
      </c>
      <c r="Q174" s="286" t="s">
        <v>591</v>
      </c>
      <c r="R174" s="287">
        <v>375000</v>
      </c>
    </row>
    <row r="175" spans="1:23" ht="24.95" customHeight="1" x14ac:dyDescent="0.4">
      <c r="A175" s="173" t="s">
        <v>905</v>
      </c>
      <c r="B175" s="168"/>
      <c r="C175" s="169"/>
      <c r="D175" s="165" t="s">
        <v>906</v>
      </c>
      <c r="E175" s="166">
        <v>50</v>
      </c>
      <c r="F175" s="166">
        <v>1850000</v>
      </c>
      <c r="G175" s="147"/>
      <c r="H175" s="233" t="s">
        <v>585</v>
      </c>
      <c r="I175" s="321"/>
      <c r="J175" s="234"/>
      <c r="K175" s="231" t="s">
        <v>592</v>
      </c>
      <c r="L175" s="231">
        <v>4</v>
      </c>
      <c r="M175" s="232">
        <v>1000</v>
      </c>
      <c r="N175" s="147"/>
      <c r="P175" s="339" t="s">
        <v>535</v>
      </c>
      <c r="Q175" s="286" t="s">
        <v>593</v>
      </c>
      <c r="R175" s="287">
        <v>550000</v>
      </c>
    </row>
    <row r="176" spans="1:23" ht="24.95" customHeight="1" x14ac:dyDescent="0.4">
      <c r="A176" s="176" t="s">
        <v>907</v>
      </c>
      <c r="B176" s="168"/>
      <c r="C176" s="169"/>
      <c r="D176" s="165" t="s">
        <v>908</v>
      </c>
      <c r="E176" s="166">
        <v>50</v>
      </c>
      <c r="F176" s="166">
        <v>1850000</v>
      </c>
      <c r="G176" s="147"/>
      <c r="H176" s="237"/>
      <c r="I176" s="321"/>
      <c r="J176" s="234"/>
      <c r="K176" s="231" t="s">
        <v>594</v>
      </c>
      <c r="L176" s="231">
        <v>4</v>
      </c>
      <c r="M176" s="232">
        <v>5000</v>
      </c>
      <c r="N176" s="147"/>
      <c r="O176" s="289"/>
      <c r="P176" s="340"/>
      <c r="Q176" s="286" t="s">
        <v>595</v>
      </c>
      <c r="R176" s="287">
        <v>550000</v>
      </c>
    </row>
    <row r="177" spans="1:18" ht="24.95" customHeight="1" x14ac:dyDescent="0.4">
      <c r="A177" s="177" t="s">
        <v>909</v>
      </c>
      <c r="B177" s="168"/>
      <c r="C177" s="169"/>
      <c r="D177" s="165" t="s">
        <v>910</v>
      </c>
      <c r="E177" s="166">
        <v>50</v>
      </c>
      <c r="F177" s="166">
        <v>2100000</v>
      </c>
      <c r="G177" s="147"/>
      <c r="H177" s="238"/>
      <c r="I177" s="321"/>
      <c r="J177" s="234"/>
      <c r="K177" s="231" t="s">
        <v>596</v>
      </c>
      <c r="L177" s="231">
        <v>4</v>
      </c>
      <c r="M177" s="232">
        <v>5000</v>
      </c>
      <c r="N177" s="147"/>
      <c r="O177" s="289"/>
      <c r="P177" s="340"/>
      <c r="Q177" s="286" t="s">
        <v>597</v>
      </c>
      <c r="R177" s="287">
        <v>650000</v>
      </c>
    </row>
    <row r="178" spans="1:18" ht="24.95" customHeight="1" x14ac:dyDescent="0.4">
      <c r="A178" s="178" t="s">
        <v>911</v>
      </c>
      <c r="B178" s="168"/>
      <c r="C178" s="169"/>
      <c r="D178" s="165" t="s">
        <v>912</v>
      </c>
      <c r="E178" s="166">
        <v>50</v>
      </c>
      <c r="F178" s="166">
        <v>1950000</v>
      </c>
      <c r="G178" s="147"/>
      <c r="H178" s="238"/>
      <c r="I178" s="321"/>
      <c r="J178" s="234"/>
      <c r="K178" s="231" t="s">
        <v>598</v>
      </c>
      <c r="L178" s="231">
        <v>4</v>
      </c>
      <c r="M178" s="232">
        <v>5000</v>
      </c>
      <c r="N178" s="147"/>
      <c r="O178" s="289"/>
      <c r="P178" s="340"/>
      <c r="Q178" s="286" t="s">
        <v>599</v>
      </c>
      <c r="R178" s="287">
        <v>650000</v>
      </c>
    </row>
    <row r="179" spans="1:18" ht="24.95" customHeight="1" x14ac:dyDescent="0.4">
      <c r="A179" s="177" t="s">
        <v>913</v>
      </c>
      <c r="B179" s="168"/>
      <c r="C179" s="169"/>
      <c r="D179" s="165" t="s">
        <v>914</v>
      </c>
      <c r="E179" s="166">
        <v>50</v>
      </c>
      <c r="F179" s="166">
        <v>2250000</v>
      </c>
      <c r="G179" s="147"/>
      <c r="H179" s="238"/>
      <c r="I179" s="321"/>
      <c r="J179" s="234"/>
      <c r="K179" s="231" t="s">
        <v>600</v>
      </c>
      <c r="L179" s="231">
        <v>4</v>
      </c>
      <c r="M179" s="232">
        <v>5000</v>
      </c>
      <c r="N179" s="147"/>
      <c r="O179" s="289"/>
      <c r="P179" s="340"/>
      <c r="Q179" s="286" t="s">
        <v>601</v>
      </c>
      <c r="R179" s="287">
        <v>750000</v>
      </c>
    </row>
    <row r="180" spans="1:18" ht="24.95" customHeight="1" x14ac:dyDescent="0.4">
      <c r="A180" s="179" t="s">
        <v>915</v>
      </c>
      <c r="B180" s="168"/>
      <c r="C180" s="169"/>
      <c r="D180" s="165" t="s">
        <v>916</v>
      </c>
      <c r="E180" s="166">
        <v>50</v>
      </c>
      <c r="F180" s="166">
        <v>2250000</v>
      </c>
      <c r="G180" s="147"/>
      <c r="H180" s="238"/>
      <c r="I180" s="321"/>
      <c r="J180" s="234"/>
      <c r="K180" s="231" t="s">
        <v>602</v>
      </c>
      <c r="L180" s="231">
        <v>4</v>
      </c>
      <c r="M180" s="232">
        <v>2000</v>
      </c>
      <c r="N180" s="147"/>
      <c r="O180" s="289"/>
      <c r="P180" s="340"/>
      <c r="Q180" s="286" t="s">
        <v>603</v>
      </c>
      <c r="R180" s="287">
        <v>750000</v>
      </c>
    </row>
    <row r="181" spans="1:18" ht="24.95" customHeight="1" x14ac:dyDescent="0.4">
      <c r="A181" s="180"/>
      <c r="B181" s="181"/>
      <c r="C181" s="174"/>
      <c r="D181" s="165" t="s">
        <v>917</v>
      </c>
      <c r="E181" s="166">
        <v>50</v>
      </c>
      <c r="F181" s="166">
        <v>2250000</v>
      </c>
      <c r="G181" s="147"/>
      <c r="H181" s="238"/>
      <c r="I181" s="321"/>
      <c r="J181" s="234"/>
      <c r="K181" s="231" t="s">
        <v>604</v>
      </c>
      <c r="L181" s="231">
        <v>4</v>
      </c>
      <c r="M181" s="232">
        <v>2000</v>
      </c>
      <c r="N181" s="147"/>
      <c r="O181" s="289"/>
      <c r="P181" s="340"/>
      <c r="Q181" s="286" t="s">
        <v>605</v>
      </c>
      <c r="R181" s="287">
        <v>750000</v>
      </c>
    </row>
    <row r="182" spans="1:18" ht="24.95" customHeight="1" x14ac:dyDescent="0.4">
      <c r="B182" s="182" t="s">
        <v>876</v>
      </c>
      <c r="C182" s="164" t="s">
        <v>874</v>
      </c>
      <c r="D182" s="165" t="s">
        <v>918</v>
      </c>
      <c r="E182" s="166">
        <v>200</v>
      </c>
      <c r="F182" s="166">
        <v>15000000</v>
      </c>
      <c r="G182" s="147"/>
      <c r="H182" s="238"/>
      <c r="I182" s="321"/>
      <c r="J182" s="234"/>
      <c r="K182" s="231" t="s">
        <v>606</v>
      </c>
      <c r="L182" s="231">
        <v>4</v>
      </c>
      <c r="M182" s="232">
        <v>20000</v>
      </c>
      <c r="N182" s="147"/>
      <c r="O182" s="289"/>
      <c r="P182" s="340"/>
      <c r="Q182" s="286" t="s">
        <v>607</v>
      </c>
      <c r="R182" s="287">
        <v>750000</v>
      </c>
    </row>
    <row r="183" spans="1:18" ht="42" x14ac:dyDescent="0.4">
      <c r="A183" s="183"/>
      <c r="B183" s="184"/>
      <c r="C183" s="169"/>
      <c r="D183" s="165" t="s">
        <v>919</v>
      </c>
      <c r="E183" s="166">
        <v>200</v>
      </c>
      <c r="F183" s="166">
        <v>15000000</v>
      </c>
      <c r="G183" s="147"/>
      <c r="H183" s="238"/>
      <c r="I183" s="321"/>
      <c r="J183" s="236"/>
      <c r="K183" s="231" t="s">
        <v>608</v>
      </c>
      <c r="L183" s="231">
        <v>4</v>
      </c>
      <c r="M183" s="232">
        <v>20000</v>
      </c>
      <c r="N183" s="147"/>
      <c r="O183" s="289"/>
      <c r="P183" s="340"/>
      <c r="Q183" s="286" t="s">
        <v>609</v>
      </c>
      <c r="R183" s="287">
        <v>449000</v>
      </c>
    </row>
    <row r="184" spans="1:18" ht="42" x14ac:dyDescent="0.4">
      <c r="A184" s="183"/>
      <c r="B184" s="184"/>
      <c r="C184" s="169"/>
      <c r="D184" s="165" t="s">
        <v>920</v>
      </c>
      <c r="E184" s="166">
        <v>100</v>
      </c>
      <c r="F184" s="166">
        <v>5000000</v>
      </c>
      <c r="G184" s="147"/>
      <c r="H184" s="238"/>
      <c r="I184" s="321"/>
      <c r="J184" s="239" t="s">
        <v>610</v>
      </c>
      <c r="K184" s="231" t="s">
        <v>611</v>
      </c>
      <c r="L184" s="231">
        <v>4</v>
      </c>
      <c r="M184" s="232">
        <v>60000</v>
      </c>
      <c r="N184" s="147"/>
      <c r="O184" s="289"/>
      <c r="P184" s="340"/>
      <c r="Q184" s="286" t="s">
        <v>612</v>
      </c>
      <c r="R184" s="287">
        <v>249000</v>
      </c>
    </row>
    <row r="185" spans="1:18" ht="52.5" x14ac:dyDescent="0.4">
      <c r="A185" s="183"/>
      <c r="B185" s="184"/>
      <c r="C185" s="174"/>
      <c r="D185" s="165" t="s">
        <v>921</v>
      </c>
      <c r="E185" s="166">
        <v>100</v>
      </c>
      <c r="F185" s="166">
        <v>5000000</v>
      </c>
      <c r="G185" s="147"/>
      <c r="H185" s="238"/>
      <c r="I185" s="321"/>
      <c r="J185" s="240"/>
      <c r="K185" s="231" t="s">
        <v>613</v>
      </c>
      <c r="L185" s="231">
        <v>4</v>
      </c>
      <c r="M185" s="232">
        <v>60000</v>
      </c>
      <c r="N185" s="142"/>
      <c r="O185" s="289"/>
      <c r="P185" s="340"/>
      <c r="Q185" s="286" t="s">
        <v>614</v>
      </c>
      <c r="R185" s="287">
        <v>274000</v>
      </c>
    </row>
    <row r="186" spans="1:18" ht="67.5" x14ac:dyDescent="0.4">
      <c r="A186" s="183"/>
      <c r="B186" s="184"/>
      <c r="C186" s="164" t="s">
        <v>893</v>
      </c>
      <c r="D186" s="165" t="s">
        <v>922</v>
      </c>
      <c r="E186" s="166">
        <v>50</v>
      </c>
      <c r="F186" s="166">
        <v>2000000</v>
      </c>
      <c r="G186" s="147"/>
      <c r="H186" s="238"/>
      <c r="I186" s="321"/>
      <c r="J186" s="240"/>
      <c r="K186" s="231" t="s">
        <v>615</v>
      </c>
      <c r="L186" s="231">
        <v>4</v>
      </c>
      <c r="M186" s="232">
        <v>60000</v>
      </c>
      <c r="N186" s="147"/>
      <c r="O186" s="289"/>
      <c r="P186" s="340"/>
      <c r="Q186" s="286" t="s">
        <v>616</v>
      </c>
      <c r="R186" s="287">
        <v>750000</v>
      </c>
    </row>
    <row r="187" spans="1:18" ht="67.5" x14ac:dyDescent="0.4">
      <c r="A187" s="183"/>
      <c r="B187" s="184"/>
      <c r="C187" s="169"/>
      <c r="D187" s="165" t="s">
        <v>923</v>
      </c>
      <c r="E187" s="166">
        <v>50</v>
      </c>
      <c r="F187" s="166">
        <v>2450000</v>
      </c>
      <c r="G187" s="147"/>
      <c r="H187" s="238"/>
      <c r="I187" s="321"/>
      <c r="J187" s="240"/>
      <c r="K187" s="231" t="s">
        <v>617</v>
      </c>
      <c r="L187" s="231">
        <v>4</v>
      </c>
      <c r="M187" s="232">
        <v>60000</v>
      </c>
      <c r="N187" s="142"/>
      <c r="O187" s="289"/>
      <c r="P187" s="340"/>
      <c r="Q187" s="286" t="s">
        <v>618</v>
      </c>
      <c r="R187" s="287">
        <v>750000</v>
      </c>
    </row>
    <row r="188" spans="1:18" ht="67.5" x14ac:dyDescent="0.4">
      <c r="A188" s="183"/>
      <c r="B188" s="184"/>
      <c r="C188" s="169"/>
      <c r="D188" s="165" t="s">
        <v>924</v>
      </c>
      <c r="E188" s="166">
        <v>50</v>
      </c>
      <c r="F188" s="166">
        <v>1900000</v>
      </c>
      <c r="G188" s="147"/>
      <c r="H188" s="238"/>
      <c r="I188" s="321"/>
      <c r="J188" s="240"/>
      <c r="K188" s="231" t="s">
        <v>619</v>
      </c>
      <c r="L188" s="231">
        <v>4</v>
      </c>
      <c r="M188" s="232">
        <v>35000</v>
      </c>
      <c r="N188" s="147"/>
      <c r="O188" s="289"/>
      <c r="P188" s="340"/>
      <c r="Q188" s="286" t="s">
        <v>620</v>
      </c>
      <c r="R188" s="287">
        <v>750000</v>
      </c>
    </row>
    <row r="189" spans="1:18" ht="67.5" x14ac:dyDescent="0.4">
      <c r="A189" s="183"/>
      <c r="B189" s="184"/>
      <c r="C189" s="169"/>
      <c r="D189" s="165" t="s">
        <v>925</v>
      </c>
      <c r="E189" s="166">
        <v>50</v>
      </c>
      <c r="F189" s="166">
        <v>2350000</v>
      </c>
      <c r="G189" s="147"/>
      <c r="H189" s="238"/>
      <c r="I189" s="321"/>
      <c r="J189" s="240"/>
      <c r="K189" s="231" t="s">
        <v>621</v>
      </c>
      <c r="L189" s="231">
        <v>4</v>
      </c>
      <c r="M189" s="232">
        <v>53000</v>
      </c>
      <c r="N189" s="142"/>
      <c r="O189" s="289"/>
      <c r="P189" s="340"/>
      <c r="Q189" s="286" t="s">
        <v>622</v>
      </c>
      <c r="R189" s="287">
        <v>750000</v>
      </c>
    </row>
    <row r="190" spans="1:18" ht="42" x14ac:dyDescent="0.4">
      <c r="A190" s="183"/>
      <c r="B190" s="184"/>
      <c r="C190" s="169"/>
      <c r="D190" s="165" t="s">
        <v>926</v>
      </c>
      <c r="E190" s="166">
        <v>50</v>
      </c>
      <c r="F190" s="166">
        <v>1500000</v>
      </c>
      <c r="G190" s="147"/>
      <c r="H190" s="238"/>
      <c r="I190" s="321"/>
      <c r="J190" s="240"/>
      <c r="K190" s="231" t="s">
        <v>623</v>
      </c>
      <c r="L190" s="231">
        <v>4</v>
      </c>
      <c r="M190" s="232">
        <v>39000</v>
      </c>
      <c r="N190" s="147"/>
      <c r="O190" s="290"/>
      <c r="P190" s="341"/>
      <c r="Q190" s="286" t="s">
        <v>624</v>
      </c>
      <c r="R190" s="291">
        <v>750000</v>
      </c>
    </row>
    <row r="191" spans="1:18" ht="54" customHeight="1" x14ac:dyDescent="0.4">
      <c r="A191" s="183"/>
      <c r="B191" s="184"/>
      <c r="C191" s="169"/>
      <c r="D191" s="165" t="s">
        <v>927</v>
      </c>
      <c r="E191" s="166">
        <v>50</v>
      </c>
      <c r="F191" s="166">
        <v>1700000</v>
      </c>
      <c r="G191" s="147"/>
      <c r="H191" s="238"/>
      <c r="I191" s="321"/>
      <c r="J191" s="240"/>
      <c r="K191" s="231" t="s">
        <v>625</v>
      </c>
      <c r="L191" s="231">
        <v>4</v>
      </c>
      <c r="M191" s="232">
        <v>44000</v>
      </c>
      <c r="N191" s="142"/>
      <c r="P191" s="339" t="s">
        <v>626</v>
      </c>
      <c r="Q191" s="292" t="s">
        <v>627</v>
      </c>
      <c r="R191" s="293">
        <v>750000</v>
      </c>
    </row>
    <row r="192" spans="1:18" ht="42" x14ac:dyDescent="0.4">
      <c r="A192" s="183"/>
      <c r="B192" s="184"/>
      <c r="C192" s="169"/>
      <c r="D192" s="165" t="s">
        <v>928</v>
      </c>
      <c r="E192" s="166">
        <v>50</v>
      </c>
      <c r="F192" s="166">
        <v>1700000</v>
      </c>
      <c r="G192" s="147"/>
      <c r="H192" s="238"/>
      <c r="I192" s="321"/>
      <c r="J192" s="240"/>
      <c r="K192" s="231" t="s">
        <v>628</v>
      </c>
      <c r="L192" s="231">
        <v>4</v>
      </c>
      <c r="M192" s="232">
        <v>37000</v>
      </c>
      <c r="N192" s="147"/>
      <c r="O192" s="290"/>
      <c r="P192" s="341"/>
      <c r="Q192" s="292" t="s">
        <v>629</v>
      </c>
      <c r="R192" s="293">
        <v>750000</v>
      </c>
    </row>
    <row r="193" spans="1:18" ht="54" customHeight="1" x14ac:dyDescent="0.4">
      <c r="A193" s="183"/>
      <c r="B193" s="184"/>
      <c r="C193" s="169"/>
      <c r="D193" s="165" t="s">
        <v>929</v>
      </c>
      <c r="E193" s="166">
        <v>50</v>
      </c>
      <c r="F193" s="166">
        <v>1900000</v>
      </c>
      <c r="G193" s="147"/>
      <c r="H193" s="238"/>
      <c r="I193" s="321"/>
      <c r="J193" s="240"/>
      <c r="K193" s="231" t="s">
        <v>630</v>
      </c>
      <c r="L193" s="231">
        <v>4</v>
      </c>
      <c r="M193" s="232">
        <v>38000</v>
      </c>
      <c r="N193" s="142"/>
      <c r="P193" s="342" t="s">
        <v>631</v>
      </c>
      <c r="Q193" s="292" t="s">
        <v>632</v>
      </c>
      <c r="R193" s="293">
        <v>750000</v>
      </c>
    </row>
    <row r="194" spans="1:18" ht="67.5" x14ac:dyDescent="0.4">
      <c r="A194" s="183"/>
      <c r="B194" s="184"/>
      <c r="C194" s="169"/>
      <c r="D194" s="165" t="s">
        <v>930</v>
      </c>
      <c r="E194" s="166">
        <v>50</v>
      </c>
      <c r="F194" s="166">
        <v>2000000</v>
      </c>
      <c r="G194" s="147"/>
      <c r="H194" s="238"/>
      <c r="I194" s="321"/>
      <c r="J194" s="240"/>
      <c r="K194" s="231" t="s">
        <v>633</v>
      </c>
      <c r="L194" s="231">
        <v>4</v>
      </c>
      <c r="M194" s="232">
        <v>48000</v>
      </c>
      <c r="N194" s="147"/>
      <c r="O194" s="294"/>
      <c r="P194" s="343"/>
      <c r="Q194" s="292" t="s">
        <v>634</v>
      </c>
      <c r="R194" s="293">
        <v>750000</v>
      </c>
    </row>
    <row r="195" spans="1:18" ht="54" x14ac:dyDescent="0.4">
      <c r="A195" s="183"/>
      <c r="B195" s="184"/>
      <c r="C195" s="169"/>
      <c r="D195" s="165" t="s">
        <v>931</v>
      </c>
      <c r="E195" s="166">
        <v>50</v>
      </c>
      <c r="F195" s="166">
        <v>1725000</v>
      </c>
      <c r="G195" s="147"/>
      <c r="H195" s="238"/>
      <c r="I195" s="321"/>
      <c r="J195" s="240"/>
      <c r="K195" s="231" t="s">
        <v>635</v>
      </c>
      <c r="L195" s="231">
        <v>4</v>
      </c>
      <c r="M195" s="232">
        <v>41000</v>
      </c>
      <c r="N195" s="147"/>
      <c r="O195" s="294"/>
      <c r="P195" s="343"/>
      <c r="Q195" s="292" t="s">
        <v>636</v>
      </c>
      <c r="R195" s="293">
        <v>750000</v>
      </c>
    </row>
    <row r="196" spans="1:18" ht="67.5" x14ac:dyDescent="0.4">
      <c r="A196" s="183"/>
      <c r="B196" s="184"/>
      <c r="C196" s="174"/>
      <c r="D196" s="165" t="s">
        <v>932</v>
      </c>
      <c r="E196" s="166">
        <v>50</v>
      </c>
      <c r="F196" s="166">
        <v>1925000</v>
      </c>
      <c r="G196" s="147"/>
      <c r="H196" s="238"/>
      <c r="I196" s="321"/>
      <c r="J196" s="240"/>
      <c r="K196" s="231" t="s">
        <v>637</v>
      </c>
      <c r="L196" s="231">
        <v>4</v>
      </c>
      <c r="M196" s="232">
        <v>42000</v>
      </c>
      <c r="N196" s="142"/>
      <c r="O196" s="295"/>
      <c r="P196" s="344"/>
      <c r="Q196" s="292" t="s">
        <v>638</v>
      </c>
      <c r="R196" s="293">
        <v>750000</v>
      </c>
    </row>
    <row r="197" spans="1:18" ht="42" x14ac:dyDescent="0.4">
      <c r="A197" s="183"/>
      <c r="B197" s="184"/>
      <c r="C197" s="164" t="s">
        <v>933</v>
      </c>
      <c r="D197" s="165" t="s">
        <v>934</v>
      </c>
      <c r="E197" s="166">
        <v>35</v>
      </c>
      <c r="F197" s="166">
        <v>600000</v>
      </c>
      <c r="G197" s="147"/>
      <c r="H197" s="238"/>
      <c r="I197" s="321"/>
      <c r="J197" s="240"/>
      <c r="K197" s="231" t="s">
        <v>639</v>
      </c>
      <c r="L197" s="231">
        <v>4</v>
      </c>
      <c r="M197" s="232">
        <v>45000</v>
      </c>
      <c r="N197" s="147"/>
      <c r="P197" s="339" t="s">
        <v>640</v>
      </c>
      <c r="Q197" s="292" t="s">
        <v>641</v>
      </c>
      <c r="R197" s="296">
        <v>750000</v>
      </c>
    </row>
    <row r="198" spans="1:18" ht="42" x14ac:dyDescent="0.4">
      <c r="A198" s="183"/>
      <c r="B198" s="184"/>
      <c r="C198" s="169"/>
      <c r="D198" s="165" t="s">
        <v>935</v>
      </c>
      <c r="E198" s="166">
        <v>35</v>
      </c>
      <c r="F198" s="166">
        <v>600000</v>
      </c>
      <c r="G198" s="147"/>
      <c r="H198" s="238"/>
      <c r="I198" s="321"/>
      <c r="J198" s="240"/>
      <c r="K198" s="231" t="s">
        <v>642</v>
      </c>
      <c r="L198" s="231">
        <v>4</v>
      </c>
      <c r="M198" s="232">
        <v>47000</v>
      </c>
      <c r="N198" s="142"/>
      <c r="O198" s="289"/>
      <c r="P198" s="340"/>
      <c r="Q198" s="292" t="s">
        <v>643</v>
      </c>
      <c r="R198" s="296">
        <v>750000</v>
      </c>
    </row>
    <row r="199" spans="1:18" ht="42" x14ac:dyDescent="0.4">
      <c r="A199" s="183"/>
      <c r="B199" s="184"/>
      <c r="C199" s="169"/>
      <c r="D199" s="165" t="s">
        <v>936</v>
      </c>
      <c r="E199" s="166">
        <v>35</v>
      </c>
      <c r="F199" s="166">
        <v>600000</v>
      </c>
      <c r="G199" s="147"/>
      <c r="H199" s="238"/>
      <c r="I199" s="321"/>
      <c r="J199" s="240"/>
      <c r="K199" s="231" t="s">
        <v>644</v>
      </c>
      <c r="L199" s="231">
        <v>4</v>
      </c>
      <c r="M199" s="232">
        <v>40000</v>
      </c>
      <c r="N199" s="147"/>
      <c r="O199" s="289"/>
      <c r="P199" s="340"/>
      <c r="Q199" s="292" t="s">
        <v>645</v>
      </c>
      <c r="R199" s="296">
        <v>750000</v>
      </c>
    </row>
    <row r="200" spans="1:18" ht="42" x14ac:dyDescent="0.4">
      <c r="A200" s="183"/>
      <c r="B200" s="184"/>
      <c r="C200" s="169"/>
      <c r="D200" s="165" t="s">
        <v>937</v>
      </c>
      <c r="E200" s="166">
        <v>35</v>
      </c>
      <c r="F200" s="166">
        <v>600000</v>
      </c>
      <c r="G200" s="147"/>
      <c r="H200" s="238"/>
      <c r="I200" s="321"/>
      <c r="J200" s="240"/>
      <c r="K200" s="231" t="s">
        <v>646</v>
      </c>
      <c r="L200" s="231">
        <v>4</v>
      </c>
      <c r="M200" s="232">
        <v>50000</v>
      </c>
      <c r="N200" s="142"/>
      <c r="O200" s="289"/>
      <c r="P200" s="340"/>
      <c r="Q200" s="292" t="s">
        <v>647</v>
      </c>
      <c r="R200" s="296">
        <v>750000</v>
      </c>
    </row>
    <row r="201" spans="1:18" ht="42" x14ac:dyDescent="0.4">
      <c r="A201" s="183"/>
      <c r="B201" s="184"/>
      <c r="C201" s="169"/>
      <c r="D201" s="165" t="s">
        <v>938</v>
      </c>
      <c r="E201" s="166">
        <v>35</v>
      </c>
      <c r="F201" s="166">
        <v>600000</v>
      </c>
      <c r="G201" s="147"/>
      <c r="H201" s="238"/>
      <c r="I201" s="321"/>
      <c r="J201" s="240"/>
      <c r="K201" s="231" t="s">
        <v>648</v>
      </c>
      <c r="L201" s="231">
        <v>4</v>
      </c>
      <c r="M201" s="232">
        <v>51000</v>
      </c>
      <c r="N201" s="147"/>
      <c r="O201" s="290"/>
      <c r="P201" s="341"/>
      <c r="Q201" s="292" t="s">
        <v>649</v>
      </c>
      <c r="R201" s="296">
        <v>750000</v>
      </c>
    </row>
    <row r="202" spans="1:18" ht="42" x14ac:dyDescent="0.4">
      <c r="A202" s="183"/>
      <c r="B202" s="184"/>
      <c r="C202" s="169"/>
      <c r="D202" s="165" t="s">
        <v>939</v>
      </c>
      <c r="E202" s="166">
        <v>35</v>
      </c>
      <c r="F202" s="166">
        <v>600000</v>
      </c>
      <c r="G202" s="147"/>
      <c r="H202" s="238"/>
      <c r="I202" s="321"/>
      <c r="J202" s="240"/>
      <c r="K202" s="231" t="s">
        <v>650</v>
      </c>
      <c r="L202" s="231">
        <v>4</v>
      </c>
      <c r="M202" s="232">
        <v>44000</v>
      </c>
      <c r="N202" s="142"/>
      <c r="P202" s="288" t="s">
        <v>651</v>
      </c>
      <c r="Q202" s="292" t="s">
        <v>652</v>
      </c>
      <c r="R202" s="296">
        <v>750000</v>
      </c>
    </row>
    <row r="203" spans="1:18" ht="34.5" customHeight="1" x14ac:dyDescent="0.4">
      <c r="A203" s="183"/>
      <c r="B203" s="184"/>
      <c r="C203" s="169"/>
      <c r="D203" s="165" t="s">
        <v>940</v>
      </c>
      <c r="E203" s="166">
        <v>25</v>
      </c>
      <c r="F203" s="166">
        <v>600000</v>
      </c>
      <c r="G203" s="147"/>
      <c r="H203" s="238"/>
      <c r="I203" s="321"/>
      <c r="J203" s="240"/>
      <c r="K203" s="231" t="s">
        <v>653</v>
      </c>
      <c r="L203" s="231">
        <v>4</v>
      </c>
      <c r="M203" s="232">
        <v>48000</v>
      </c>
      <c r="N203" s="147"/>
      <c r="O203" s="148"/>
      <c r="P203" s="148"/>
      <c r="Q203" s="149"/>
      <c r="R203" s="149"/>
    </row>
    <row r="204" spans="1:18" ht="42" x14ac:dyDescent="0.4">
      <c r="A204" s="183"/>
      <c r="B204" s="184"/>
      <c r="C204" s="169"/>
      <c r="D204" s="165" t="s">
        <v>941</v>
      </c>
      <c r="E204" s="166">
        <v>25</v>
      </c>
      <c r="F204" s="166">
        <v>600000</v>
      </c>
      <c r="G204" s="147"/>
      <c r="H204" s="241"/>
      <c r="I204" s="326"/>
      <c r="J204" s="242"/>
      <c r="K204" s="231" t="s">
        <v>654</v>
      </c>
      <c r="L204" s="231">
        <v>4</v>
      </c>
      <c r="M204" s="232">
        <v>53000</v>
      </c>
      <c r="N204" s="142"/>
      <c r="O204" s="148"/>
      <c r="P204" s="148"/>
      <c r="Q204" s="149"/>
      <c r="R204" s="149"/>
    </row>
    <row r="205" spans="1:18" ht="42" x14ac:dyDescent="0.4">
      <c r="A205" s="183"/>
      <c r="B205" s="184"/>
      <c r="C205" s="169"/>
      <c r="D205" s="165" t="s">
        <v>942</v>
      </c>
      <c r="E205" s="166">
        <v>25</v>
      </c>
      <c r="F205" s="166">
        <v>600000</v>
      </c>
      <c r="H205" s="243"/>
      <c r="I205" s="320" t="s">
        <v>514</v>
      </c>
      <c r="J205" s="239" t="s">
        <v>610</v>
      </c>
      <c r="K205" s="231" t="s">
        <v>655</v>
      </c>
      <c r="L205" s="231">
        <v>4</v>
      </c>
      <c r="M205" s="232">
        <v>57000</v>
      </c>
    </row>
    <row r="206" spans="1:18" ht="42" x14ac:dyDescent="0.4">
      <c r="A206" s="183"/>
      <c r="B206" s="184"/>
      <c r="C206" s="169"/>
      <c r="D206" s="165" t="s">
        <v>943</v>
      </c>
      <c r="E206" s="166">
        <v>25</v>
      </c>
      <c r="F206" s="166">
        <v>600000</v>
      </c>
      <c r="H206" s="238"/>
      <c r="I206" s="321"/>
      <c r="J206" s="240"/>
      <c r="K206" s="231" t="s">
        <v>656</v>
      </c>
      <c r="L206" s="231">
        <v>4</v>
      </c>
      <c r="M206" s="232">
        <v>60000</v>
      </c>
    </row>
    <row r="207" spans="1:18" ht="42" x14ac:dyDescent="0.4">
      <c r="A207" s="183"/>
      <c r="B207" s="184"/>
      <c r="C207" s="169"/>
      <c r="D207" s="165" t="s">
        <v>944</v>
      </c>
      <c r="E207" s="166">
        <v>25</v>
      </c>
      <c r="F207" s="166">
        <v>600000</v>
      </c>
      <c r="H207" s="238"/>
      <c r="I207" s="321"/>
      <c r="J207" s="240"/>
      <c r="K207" s="231" t="s">
        <v>657</v>
      </c>
      <c r="L207" s="231">
        <v>4</v>
      </c>
      <c r="M207" s="232">
        <v>55000</v>
      </c>
    </row>
    <row r="208" spans="1:18" ht="42" x14ac:dyDescent="0.4">
      <c r="A208" s="183"/>
      <c r="B208" s="184"/>
      <c r="C208" s="174"/>
      <c r="D208" s="165" t="s">
        <v>945</v>
      </c>
      <c r="E208" s="166">
        <v>25</v>
      </c>
      <c r="F208" s="166">
        <v>600000</v>
      </c>
      <c r="H208" s="238"/>
      <c r="I208" s="321"/>
      <c r="J208" s="240"/>
      <c r="K208" s="231" t="s">
        <v>658</v>
      </c>
      <c r="L208" s="231">
        <v>4</v>
      </c>
      <c r="M208" s="232">
        <v>56000</v>
      </c>
    </row>
    <row r="209" spans="1:13" ht="42" x14ac:dyDescent="0.4">
      <c r="A209" s="183"/>
      <c r="B209" s="184"/>
      <c r="C209" s="164" t="s">
        <v>933</v>
      </c>
      <c r="D209" s="165" t="s">
        <v>946</v>
      </c>
      <c r="E209" s="166">
        <v>25</v>
      </c>
      <c r="F209" s="166">
        <v>600000</v>
      </c>
      <c r="H209" s="238"/>
      <c r="I209" s="321"/>
      <c r="J209" s="240"/>
      <c r="K209" s="231" t="s">
        <v>659</v>
      </c>
      <c r="L209" s="231">
        <v>4</v>
      </c>
      <c r="M209" s="232">
        <v>60000</v>
      </c>
    </row>
    <row r="210" spans="1:13" ht="42" x14ac:dyDescent="0.4">
      <c r="A210" s="183"/>
      <c r="B210" s="184"/>
      <c r="C210" s="169"/>
      <c r="D210" s="165" t="s">
        <v>947</v>
      </c>
      <c r="E210" s="166">
        <v>25</v>
      </c>
      <c r="F210" s="166">
        <v>600000</v>
      </c>
      <c r="H210" s="238"/>
      <c r="I210" s="321"/>
      <c r="J210" s="240"/>
      <c r="K210" s="231" t="s">
        <v>660</v>
      </c>
      <c r="L210" s="231">
        <v>4</v>
      </c>
      <c r="M210" s="232">
        <v>59000</v>
      </c>
    </row>
    <row r="211" spans="1:13" ht="42" x14ac:dyDescent="0.4">
      <c r="A211" s="183"/>
      <c r="B211" s="184"/>
      <c r="C211" s="169"/>
      <c r="D211" s="165" t="s">
        <v>948</v>
      </c>
      <c r="E211" s="166">
        <v>25</v>
      </c>
      <c r="F211" s="166">
        <v>600000</v>
      </c>
      <c r="H211" s="238"/>
      <c r="I211" s="321"/>
      <c r="J211" s="240"/>
      <c r="K211" s="231" t="s">
        <v>661</v>
      </c>
      <c r="L211" s="231">
        <v>4</v>
      </c>
      <c r="M211" s="232">
        <v>60000</v>
      </c>
    </row>
    <row r="212" spans="1:13" ht="42" x14ac:dyDescent="0.4">
      <c r="A212" s="183"/>
      <c r="B212" s="184"/>
      <c r="C212" s="169"/>
      <c r="D212" s="165" t="s">
        <v>949</v>
      </c>
      <c r="E212" s="166">
        <v>25</v>
      </c>
      <c r="F212" s="166">
        <v>600000</v>
      </c>
      <c r="H212" s="238"/>
      <c r="I212" s="321"/>
      <c r="J212" s="240"/>
      <c r="K212" s="231" t="s">
        <v>662</v>
      </c>
      <c r="L212" s="231">
        <v>4</v>
      </c>
      <c r="M212" s="232">
        <v>60000</v>
      </c>
    </row>
    <row r="213" spans="1:13" ht="42" x14ac:dyDescent="0.4">
      <c r="A213" s="183"/>
      <c r="B213" s="184"/>
      <c r="C213" s="169"/>
      <c r="D213" s="165" t="s">
        <v>950</v>
      </c>
      <c r="E213" s="166">
        <v>25</v>
      </c>
      <c r="F213" s="166">
        <v>600000</v>
      </c>
      <c r="H213" s="238"/>
      <c r="I213" s="321"/>
      <c r="J213" s="240"/>
      <c r="K213" s="231" t="s">
        <v>663</v>
      </c>
      <c r="L213" s="231">
        <v>4</v>
      </c>
      <c r="M213" s="232">
        <v>60000</v>
      </c>
    </row>
    <row r="214" spans="1:13" ht="42" x14ac:dyDescent="0.4">
      <c r="A214" s="183"/>
      <c r="B214" s="184"/>
      <c r="C214" s="169"/>
      <c r="D214" s="165" t="s">
        <v>951</v>
      </c>
      <c r="E214" s="166">
        <v>25</v>
      </c>
      <c r="F214" s="166">
        <v>600000</v>
      </c>
      <c r="H214" s="238"/>
      <c r="I214" s="321"/>
      <c r="J214" s="240"/>
      <c r="K214" s="231" t="s">
        <v>664</v>
      </c>
      <c r="L214" s="231">
        <v>4</v>
      </c>
      <c r="M214" s="232">
        <v>58000</v>
      </c>
    </row>
    <row r="215" spans="1:13" ht="42" x14ac:dyDescent="0.4">
      <c r="A215" s="183"/>
      <c r="B215" s="184"/>
      <c r="C215" s="169"/>
      <c r="D215" s="165" t="s">
        <v>952</v>
      </c>
      <c r="E215" s="166">
        <v>10</v>
      </c>
      <c r="F215" s="166">
        <v>600000</v>
      </c>
      <c r="H215" s="238"/>
      <c r="I215" s="321"/>
      <c r="J215" s="240"/>
      <c r="K215" s="231" t="s">
        <v>665</v>
      </c>
      <c r="L215" s="231">
        <v>4</v>
      </c>
      <c r="M215" s="232">
        <v>60000</v>
      </c>
    </row>
    <row r="216" spans="1:13" ht="42" x14ac:dyDescent="0.4">
      <c r="A216" s="183"/>
      <c r="B216" s="184"/>
      <c r="C216" s="169"/>
      <c r="D216" s="165" t="s">
        <v>953</v>
      </c>
      <c r="E216" s="166">
        <v>10</v>
      </c>
      <c r="F216" s="166">
        <v>600000</v>
      </c>
      <c r="H216" s="238"/>
      <c r="I216" s="321"/>
      <c r="J216" s="240"/>
      <c r="K216" s="231" t="s">
        <v>666</v>
      </c>
      <c r="L216" s="231">
        <v>4</v>
      </c>
      <c r="M216" s="232">
        <v>60000</v>
      </c>
    </row>
    <row r="217" spans="1:13" ht="42" x14ac:dyDescent="0.4">
      <c r="A217" s="183"/>
      <c r="B217" s="184"/>
      <c r="C217" s="169"/>
      <c r="D217" s="165" t="s">
        <v>954</v>
      </c>
      <c r="E217" s="166">
        <v>10</v>
      </c>
      <c r="F217" s="166">
        <v>600000</v>
      </c>
      <c r="H217" s="238"/>
      <c r="I217" s="321"/>
      <c r="J217" s="240"/>
      <c r="K217" s="231" t="s">
        <v>667</v>
      </c>
      <c r="L217" s="231">
        <v>4</v>
      </c>
      <c r="M217" s="232">
        <v>60000</v>
      </c>
    </row>
    <row r="218" spans="1:13" ht="42" x14ac:dyDescent="0.4">
      <c r="A218" s="183"/>
      <c r="B218" s="184"/>
      <c r="C218" s="169"/>
      <c r="D218" s="165" t="s">
        <v>955</v>
      </c>
      <c r="E218" s="166">
        <v>10</v>
      </c>
      <c r="F218" s="166">
        <v>600000</v>
      </c>
      <c r="H218" s="238"/>
      <c r="I218" s="321"/>
      <c r="J218" s="240"/>
      <c r="K218" s="231" t="s">
        <v>668</v>
      </c>
      <c r="L218" s="231">
        <v>4</v>
      </c>
      <c r="M218" s="232">
        <v>60000</v>
      </c>
    </row>
    <row r="219" spans="1:13" ht="42" x14ac:dyDescent="0.4">
      <c r="A219" s="183"/>
      <c r="B219" s="184"/>
      <c r="C219" s="169"/>
      <c r="D219" s="165" t="s">
        <v>956</v>
      </c>
      <c r="E219" s="166">
        <v>10</v>
      </c>
      <c r="F219" s="166">
        <v>600000</v>
      </c>
      <c r="H219" s="241"/>
      <c r="I219" s="326"/>
      <c r="J219" s="242"/>
      <c r="K219" s="231" t="s">
        <v>669</v>
      </c>
      <c r="L219" s="231">
        <v>4</v>
      </c>
      <c r="M219" s="232">
        <v>60000</v>
      </c>
    </row>
    <row r="220" spans="1:13" ht="42" x14ac:dyDescent="0.4">
      <c r="A220" s="183"/>
      <c r="B220" s="184"/>
      <c r="C220" s="169"/>
      <c r="D220" s="165" t="s">
        <v>957</v>
      </c>
      <c r="E220" s="166">
        <v>10</v>
      </c>
      <c r="F220" s="166">
        <v>600000</v>
      </c>
      <c r="I220" s="327" t="s">
        <v>670</v>
      </c>
      <c r="J220" s="231" t="s">
        <v>582</v>
      </c>
      <c r="K220" s="231" t="s">
        <v>671</v>
      </c>
      <c r="L220" s="231">
        <v>4</v>
      </c>
      <c r="M220" s="232">
        <v>20000</v>
      </c>
    </row>
    <row r="221" spans="1:13" ht="42" x14ac:dyDescent="0.4">
      <c r="A221" s="183"/>
      <c r="B221" s="184"/>
      <c r="C221" s="169"/>
      <c r="D221" s="165" t="s">
        <v>958</v>
      </c>
      <c r="E221" s="166">
        <v>10</v>
      </c>
      <c r="F221" s="166">
        <v>600000</v>
      </c>
      <c r="H221" s="244"/>
      <c r="I221" s="328"/>
      <c r="J221" s="245" t="s">
        <v>672</v>
      </c>
      <c r="K221" s="231" t="s">
        <v>673</v>
      </c>
      <c r="L221" s="231">
        <v>3</v>
      </c>
      <c r="M221" s="232">
        <v>60000</v>
      </c>
    </row>
    <row r="222" spans="1:13" ht="42" x14ac:dyDescent="0.4">
      <c r="A222" s="185"/>
      <c r="B222" s="186"/>
      <c r="C222" s="174"/>
      <c r="D222" s="165" t="s">
        <v>959</v>
      </c>
      <c r="E222" s="166">
        <v>10</v>
      </c>
      <c r="F222" s="166">
        <v>600000</v>
      </c>
      <c r="I222" s="320" t="s">
        <v>674</v>
      </c>
      <c r="J222" s="246" t="s">
        <v>610</v>
      </c>
      <c r="K222" s="231" t="s">
        <v>675</v>
      </c>
      <c r="L222" s="231">
        <v>4</v>
      </c>
      <c r="M222" s="232">
        <v>60000</v>
      </c>
    </row>
    <row r="223" spans="1:13" ht="31.5" x14ac:dyDescent="0.4">
      <c r="B223" s="300" t="s">
        <v>1203</v>
      </c>
      <c r="C223" s="187" t="s">
        <v>893</v>
      </c>
      <c r="D223" s="165" t="s">
        <v>960</v>
      </c>
      <c r="E223" s="166">
        <v>50</v>
      </c>
      <c r="F223" s="166">
        <v>1750000</v>
      </c>
      <c r="H223" s="238"/>
      <c r="I223" s="321"/>
      <c r="J223" s="247"/>
      <c r="K223" s="231" t="s">
        <v>676</v>
      </c>
      <c r="L223" s="231">
        <v>4</v>
      </c>
      <c r="M223" s="232">
        <v>60000</v>
      </c>
    </row>
    <row r="224" spans="1:13" ht="42" x14ac:dyDescent="0.4">
      <c r="A224" s="183"/>
      <c r="B224" s="184"/>
      <c r="C224" s="188"/>
      <c r="D224" s="165" t="s">
        <v>961</v>
      </c>
      <c r="E224" s="166">
        <v>50</v>
      </c>
      <c r="F224" s="166">
        <v>1900000</v>
      </c>
      <c r="H224" s="238"/>
      <c r="I224" s="321"/>
      <c r="J224" s="247"/>
      <c r="K224" s="231" t="s">
        <v>677</v>
      </c>
      <c r="L224" s="231">
        <v>4</v>
      </c>
      <c r="M224" s="232">
        <v>60000</v>
      </c>
    </row>
    <row r="225" spans="1:13" ht="42" x14ac:dyDescent="0.4">
      <c r="A225" s="183"/>
      <c r="B225" s="184"/>
      <c r="C225" s="189"/>
      <c r="D225" s="165" t="s">
        <v>962</v>
      </c>
      <c r="E225" s="166">
        <v>50</v>
      </c>
      <c r="F225" s="166">
        <v>2050000</v>
      </c>
      <c r="H225" s="241"/>
      <c r="I225" s="326"/>
      <c r="J225" s="203"/>
      <c r="K225" s="231" t="s">
        <v>678</v>
      </c>
      <c r="L225" s="231">
        <v>4</v>
      </c>
      <c r="M225" s="232">
        <v>60000</v>
      </c>
    </row>
    <row r="226" spans="1:13" ht="42" x14ac:dyDescent="0.4">
      <c r="A226" s="183"/>
      <c r="B226" s="184"/>
      <c r="C226" s="164" t="s">
        <v>933</v>
      </c>
      <c r="D226" s="165" t="s">
        <v>963</v>
      </c>
      <c r="E226" s="166">
        <v>44</v>
      </c>
      <c r="F226" s="166">
        <v>600000</v>
      </c>
      <c r="I226" s="327" t="s">
        <v>679</v>
      </c>
      <c r="J226" s="246" t="s">
        <v>610</v>
      </c>
      <c r="K226" s="231" t="s">
        <v>680</v>
      </c>
      <c r="L226" s="231">
        <v>4</v>
      </c>
      <c r="M226" s="232">
        <v>48000</v>
      </c>
    </row>
    <row r="227" spans="1:13" ht="42" x14ac:dyDescent="0.4">
      <c r="A227" s="183"/>
      <c r="B227" s="184"/>
      <c r="C227" s="169"/>
      <c r="D227" s="165" t="s">
        <v>964</v>
      </c>
      <c r="E227" s="166">
        <v>44</v>
      </c>
      <c r="F227" s="166">
        <v>600000</v>
      </c>
      <c r="H227" s="244"/>
      <c r="I227" s="328"/>
      <c r="J227" s="203"/>
      <c r="K227" s="231" t="s">
        <v>681</v>
      </c>
      <c r="L227" s="231">
        <v>4</v>
      </c>
      <c r="M227" s="232">
        <v>49000</v>
      </c>
    </row>
    <row r="228" spans="1:13" ht="31.5" x14ac:dyDescent="0.4">
      <c r="A228" s="183"/>
      <c r="B228" s="184"/>
      <c r="C228" s="169"/>
      <c r="D228" s="165" t="s">
        <v>965</v>
      </c>
      <c r="E228" s="166">
        <v>30</v>
      </c>
      <c r="F228" s="166">
        <v>600000</v>
      </c>
      <c r="I228" s="320" t="s">
        <v>682</v>
      </c>
      <c r="J228" s="230" t="s">
        <v>515</v>
      </c>
      <c r="K228" s="231" t="s">
        <v>683</v>
      </c>
      <c r="L228" s="231">
        <v>6</v>
      </c>
      <c r="M228" s="232">
        <v>143000</v>
      </c>
    </row>
    <row r="229" spans="1:13" ht="42" x14ac:dyDescent="0.4">
      <c r="A229" s="183"/>
      <c r="B229" s="184"/>
      <c r="C229" s="169"/>
      <c r="D229" s="165" t="s">
        <v>966</v>
      </c>
      <c r="E229" s="166">
        <v>30</v>
      </c>
      <c r="F229" s="166">
        <v>600000</v>
      </c>
      <c r="H229" s="238"/>
      <c r="I229" s="321"/>
      <c r="J229" s="234"/>
      <c r="K229" s="231" t="s">
        <v>684</v>
      </c>
      <c r="L229" s="231">
        <v>6</v>
      </c>
      <c r="M229" s="232">
        <v>158000</v>
      </c>
    </row>
    <row r="230" spans="1:13" ht="42" x14ac:dyDescent="0.4">
      <c r="A230" s="183"/>
      <c r="B230" s="184"/>
      <c r="C230" s="169"/>
      <c r="D230" s="165" t="s">
        <v>967</v>
      </c>
      <c r="E230" s="166">
        <v>30</v>
      </c>
      <c r="F230" s="166">
        <v>600000</v>
      </c>
      <c r="H230" s="238"/>
      <c r="I230" s="321"/>
      <c r="J230" s="234"/>
      <c r="K230" s="231" t="s">
        <v>685</v>
      </c>
      <c r="L230" s="231">
        <v>6</v>
      </c>
      <c r="M230" s="232">
        <v>165000</v>
      </c>
    </row>
    <row r="231" spans="1:13" ht="42" x14ac:dyDescent="0.4">
      <c r="A231" s="183"/>
      <c r="B231" s="184"/>
      <c r="C231" s="169"/>
      <c r="D231" s="165" t="s">
        <v>968</v>
      </c>
      <c r="E231" s="166">
        <v>25</v>
      </c>
      <c r="F231" s="166">
        <v>600000</v>
      </c>
      <c r="H231" s="238"/>
      <c r="I231" s="321"/>
      <c r="J231" s="234"/>
      <c r="K231" s="231" t="s">
        <v>686</v>
      </c>
      <c r="L231" s="231">
        <v>6</v>
      </c>
      <c r="M231" s="232">
        <v>213000</v>
      </c>
    </row>
    <row r="232" spans="1:13" ht="42" x14ac:dyDescent="0.4">
      <c r="A232" s="185"/>
      <c r="B232" s="186"/>
      <c r="C232" s="174"/>
      <c r="D232" s="165" t="s">
        <v>969</v>
      </c>
      <c r="E232" s="166">
        <v>25</v>
      </c>
      <c r="F232" s="166">
        <v>600000</v>
      </c>
      <c r="H232" s="238"/>
      <c r="I232" s="321"/>
      <c r="J232" s="234"/>
      <c r="K232" s="231" t="s">
        <v>687</v>
      </c>
      <c r="L232" s="231">
        <v>6</v>
      </c>
      <c r="M232" s="232">
        <v>228000</v>
      </c>
    </row>
    <row r="233" spans="1:13" ht="52.5" x14ac:dyDescent="0.4">
      <c r="B233" s="182" t="s">
        <v>880</v>
      </c>
      <c r="C233" s="187" t="s">
        <v>874</v>
      </c>
      <c r="D233" s="165" t="s">
        <v>970</v>
      </c>
      <c r="E233" s="166">
        <v>120</v>
      </c>
      <c r="F233" s="166">
        <v>5000000</v>
      </c>
      <c r="H233" s="238"/>
      <c r="I233" s="321"/>
      <c r="J233" s="234"/>
      <c r="K233" s="231" t="s">
        <v>688</v>
      </c>
      <c r="L233" s="231">
        <v>6</v>
      </c>
      <c r="M233" s="232">
        <v>235000</v>
      </c>
    </row>
    <row r="234" spans="1:13" ht="52.5" x14ac:dyDescent="0.4">
      <c r="A234" s="183"/>
      <c r="B234" s="184"/>
      <c r="C234" s="189"/>
      <c r="D234" s="165" t="s">
        <v>971</v>
      </c>
      <c r="E234" s="166">
        <v>120</v>
      </c>
      <c r="F234" s="166">
        <v>5000000</v>
      </c>
      <c r="H234" s="238"/>
      <c r="I234" s="321"/>
      <c r="J234" s="234"/>
      <c r="K234" s="231" t="s">
        <v>689</v>
      </c>
      <c r="L234" s="231">
        <v>6</v>
      </c>
      <c r="M234" s="232">
        <v>110000</v>
      </c>
    </row>
    <row r="235" spans="1:13" ht="31.5" x14ac:dyDescent="0.4">
      <c r="A235" s="183"/>
      <c r="B235" s="184"/>
      <c r="C235" s="164" t="s">
        <v>893</v>
      </c>
      <c r="D235" s="165" t="s">
        <v>972</v>
      </c>
      <c r="E235" s="166">
        <v>50</v>
      </c>
      <c r="F235" s="166">
        <v>1650000</v>
      </c>
      <c r="H235" s="238"/>
      <c r="I235" s="321"/>
      <c r="J235" s="234"/>
      <c r="K235" s="231" t="s">
        <v>690</v>
      </c>
      <c r="L235" s="231">
        <v>6</v>
      </c>
      <c r="M235" s="232">
        <v>125000</v>
      </c>
    </row>
    <row r="236" spans="1:13" ht="42" x14ac:dyDescent="0.4">
      <c r="A236" s="183"/>
      <c r="B236" s="184"/>
      <c r="C236" s="169"/>
      <c r="D236" s="165" t="s">
        <v>973</v>
      </c>
      <c r="E236" s="166">
        <v>50</v>
      </c>
      <c r="F236" s="166">
        <v>1950000</v>
      </c>
      <c r="H236" s="238"/>
      <c r="I236" s="321"/>
      <c r="J236" s="234"/>
      <c r="K236" s="231" t="s">
        <v>691</v>
      </c>
      <c r="L236" s="231">
        <v>6</v>
      </c>
      <c r="M236" s="232">
        <v>132000</v>
      </c>
    </row>
    <row r="237" spans="1:13" ht="42" x14ac:dyDescent="0.4">
      <c r="A237" s="183"/>
      <c r="B237" s="184"/>
      <c r="C237" s="169"/>
      <c r="D237" s="165" t="s">
        <v>974</v>
      </c>
      <c r="E237" s="166">
        <v>50</v>
      </c>
      <c r="F237" s="166">
        <v>1950000</v>
      </c>
      <c r="H237" s="238"/>
      <c r="I237" s="321"/>
      <c r="J237" s="234"/>
      <c r="K237" s="231" t="s">
        <v>692</v>
      </c>
      <c r="L237" s="231">
        <v>6</v>
      </c>
      <c r="M237" s="232">
        <v>173000</v>
      </c>
    </row>
    <row r="238" spans="1:13" ht="42" x14ac:dyDescent="0.4">
      <c r="A238" s="183"/>
      <c r="B238" s="184"/>
      <c r="C238" s="169"/>
      <c r="D238" s="165" t="s">
        <v>975</v>
      </c>
      <c r="E238" s="166">
        <v>50</v>
      </c>
      <c r="F238" s="166">
        <v>1950000</v>
      </c>
      <c r="H238" s="238"/>
      <c r="I238" s="321"/>
      <c r="J238" s="234"/>
      <c r="K238" s="231" t="s">
        <v>693</v>
      </c>
      <c r="L238" s="231">
        <v>6</v>
      </c>
      <c r="M238" s="232">
        <v>188000</v>
      </c>
    </row>
    <row r="239" spans="1:13" ht="31.5" x14ac:dyDescent="0.4">
      <c r="A239" s="183"/>
      <c r="B239" s="184"/>
      <c r="C239" s="174"/>
      <c r="D239" s="165" t="s">
        <v>976</v>
      </c>
      <c r="E239" s="166">
        <v>50</v>
      </c>
      <c r="F239" s="166">
        <v>1650000</v>
      </c>
      <c r="H239" s="238"/>
      <c r="I239" s="321"/>
      <c r="J239" s="234"/>
      <c r="K239" s="231" t="s">
        <v>694</v>
      </c>
      <c r="L239" s="231">
        <v>6</v>
      </c>
      <c r="M239" s="232">
        <v>195000</v>
      </c>
    </row>
    <row r="240" spans="1:13" ht="42" x14ac:dyDescent="0.4">
      <c r="A240" s="183"/>
      <c r="B240" s="184"/>
      <c r="C240" s="164" t="s">
        <v>933</v>
      </c>
      <c r="D240" s="165" t="s">
        <v>977</v>
      </c>
      <c r="E240" s="166">
        <v>30</v>
      </c>
      <c r="F240" s="166">
        <v>600000</v>
      </c>
      <c r="H240" s="238"/>
      <c r="I240" s="321"/>
      <c r="J240" s="234"/>
      <c r="K240" s="231" t="s">
        <v>695</v>
      </c>
      <c r="L240" s="231">
        <v>6</v>
      </c>
      <c r="M240" s="232">
        <v>243000</v>
      </c>
    </row>
    <row r="241" spans="1:13" ht="42" x14ac:dyDescent="0.4">
      <c r="A241" s="183"/>
      <c r="B241" s="184"/>
      <c r="C241" s="169"/>
      <c r="D241" s="165" t="s">
        <v>978</v>
      </c>
      <c r="E241" s="166">
        <v>30</v>
      </c>
      <c r="F241" s="166">
        <v>600000</v>
      </c>
      <c r="H241" s="238"/>
      <c r="I241" s="321"/>
      <c r="J241" s="234"/>
      <c r="K241" s="231" t="s">
        <v>696</v>
      </c>
      <c r="L241" s="231">
        <v>6</v>
      </c>
      <c r="M241" s="232">
        <v>258000</v>
      </c>
    </row>
    <row r="242" spans="1:13" ht="42" x14ac:dyDescent="0.4">
      <c r="A242" s="183"/>
      <c r="B242" s="184"/>
      <c r="C242" s="169"/>
      <c r="D242" s="165" t="s">
        <v>979</v>
      </c>
      <c r="E242" s="166">
        <v>30</v>
      </c>
      <c r="F242" s="166">
        <v>600000</v>
      </c>
      <c r="H242" s="238"/>
      <c r="I242" s="321"/>
      <c r="J242" s="234"/>
      <c r="K242" s="231" t="s">
        <v>697</v>
      </c>
      <c r="L242" s="231">
        <v>6</v>
      </c>
      <c r="M242" s="232">
        <v>265000</v>
      </c>
    </row>
    <row r="243" spans="1:13" ht="42" x14ac:dyDescent="0.4">
      <c r="A243" s="183"/>
      <c r="B243" s="184"/>
      <c r="C243" s="169"/>
      <c r="D243" s="165" t="s">
        <v>980</v>
      </c>
      <c r="E243" s="166">
        <v>30</v>
      </c>
      <c r="F243" s="166">
        <v>600000</v>
      </c>
      <c r="H243" s="238"/>
      <c r="I243" s="321"/>
      <c r="J243" s="234"/>
      <c r="K243" s="231" t="s">
        <v>698</v>
      </c>
      <c r="L243" s="231">
        <v>6</v>
      </c>
      <c r="M243" s="232">
        <v>140000</v>
      </c>
    </row>
    <row r="244" spans="1:13" ht="31.5" x14ac:dyDescent="0.4">
      <c r="A244" s="183"/>
      <c r="B244" s="184"/>
      <c r="C244" s="169"/>
      <c r="D244" s="165" t="s">
        <v>981</v>
      </c>
      <c r="E244" s="166">
        <v>30</v>
      </c>
      <c r="F244" s="166">
        <v>600000</v>
      </c>
      <c r="H244" s="238"/>
      <c r="I244" s="321"/>
      <c r="J244" s="234"/>
      <c r="K244" s="231" t="s">
        <v>699</v>
      </c>
      <c r="L244" s="231">
        <v>6</v>
      </c>
      <c r="M244" s="232">
        <v>155000</v>
      </c>
    </row>
    <row r="245" spans="1:13" ht="42" x14ac:dyDescent="0.4">
      <c r="A245" s="185"/>
      <c r="B245" s="186"/>
      <c r="C245" s="174"/>
      <c r="D245" s="165" t="s">
        <v>982</v>
      </c>
      <c r="E245" s="166">
        <v>15</v>
      </c>
      <c r="F245" s="166">
        <v>599000</v>
      </c>
      <c r="H245" s="238"/>
      <c r="I245" s="321"/>
      <c r="J245" s="234"/>
      <c r="K245" s="231" t="s">
        <v>700</v>
      </c>
      <c r="L245" s="231">
        <v>6</v>
      </c>
      <c r="M245" s="232">
        <v>162000</v>
      </c>
    </row>
    <row r="246" spans="1:13" ht="31.5" x14ac:dyDescent="0.4">
      <c r="B246" s="190" t="s">
        <v>882</v>
      </c>
      <c r="C246" s="187" t="s">
        <v>893</v>
      </c>
      <c r="D246" s="165" t="s">
        <v>983</v>
      </c>
      <c r="E246" s="166">
        <v>50</v>
      </c>
      <c r="F246" s="166">
        <v>2065000</v>
      </c>
      <c r="H246" s="238"/>
      <c r="I246" s="321"/>
      <c r="J246" s="234"/>
      <c r="K246" s="231" t="s">
        <v>701</v>
      </c>
      <c r="L246" s="231">
        <v>3.2</v>
      </c>
      <c r="M246" s="232">
        <v>123000</v>
      </c>
    </row>
    <row r="247" spans="1:13" ht="31.5" x14ac:dyDescent="0.4">
      <c r="A247" s="191"/>
      <c r="B247" s="192"/>
      <c r="C247" s="189"/>
      <c r="D247" s="165" t="s">
        <v>984</v>
      </c>
      <c r="E247" s="166">
        <v>50</v>
      </c>
      <c r="F247" s="166">
        <v>2225000</v>
      </c>
      <c r="H247" s="241"/>
      <c r="I247" s="326"/>
      <c r="J247" s="236"/>
      <c r="K247" s="231" t="s">
        <v>702</v>
      </c>
      <c r="L247" s="231">
        <v>3.2</v>
      </c>
      <c r="M247" s="232">
        <v>128000</v>
      </c>
    </row>
    <row r="248" spans="1:13" ht="42" x14ac:dyDescent="0.4">
      <c r="B248" s="182" t="s">
        <v>888</v>
      </c>
      <c r="C248" s="187" t="s">
        <v>874</v>
      </c>
      <c r="D248" s="165" t="s">
        <v>985</v>
      </c>
      <c r="E248" s="166">
        <v>180</v>
      </c>
      <c r="F248" s="166">
        <v>5000000</v>
      </c>
      <c r="H248" s="243"/>
      <c r="I248" s="320" t="s">
        <v>682</v>
      </c>
      <c r="J248" s="230" t="s">
        <v>515</v>
      </c>
      <c r="K248" s="231" t="s">
        <v>703</v>
      </c>
      <c r="L248" s="231">
        <v>3.2</v>
      </c>
      <c r="M248" s="232">
        <v>193000</v>
      </c>
    </row>
    <row r="249" spans="1:13" ht="42" x14ac:dyDescent="0.4">
      <c r="A249" s="183"/>
      <c r="B249" s="184"/>
      <c r="C249" s="189"/>
      <c r="D249" s="165" t="s">
        <v>986</v>
      </c>
      <c r="E249" s="166">
        <v>120</v>
      </c>
      <c r="F249" s="166">
        <v>5000000</v>
      </c>
      <c r="H249" s="238"/>
      <c r="I249" s="321"/>
      <c r="J249" s="234"/>
      <c r="K249" s="231" t="s">
        <v>704</v>
      </c>
      <c r="L249" s="231">
        <v>3.2</v>
      </c>
      <c r="M249" s="232">
        <v>198000</v>
      </c>
    </row>
    <row r="250" spans="1:13" ht="31.5" x14ac:dyDescent="0.4">
      <c r="A250" s="183"/>
      <c r="B250" s="184"/>
      <c r="C250" s="164" t="s">
        <v>893</v>
      </c>
      <c r="D250" s="165" t="s">
        <v>987</v>
      </c>
      <c r="E250" s="166">
        <v>50</v>
      </c>
      <c r="F250" s="166">
        <v>1700000</v>
      </c>
      <c r="H250" s="238"/>
      <c r="I250" s="321"/>
      <c r="J250" s="234"/>
      <c r="K250" s="231" t="s">
        <v>705</v>
      </c>
      <c r="L250" s="231">
        <v>3.2</v>
      </c>
      <c r="M250" s="232">
        <v>90000</v>
      </c>
    </row>
    <row r="251" spans="1:13" ht="31.5" x14ac:dyDescent="0.4">
      <c r="A251" s="183"/>
      <c r="B251" s="184"/>
      <c r="C251" s="169"/>
      <c r="D251" s="165" t="s">
        <v>988</v>
      </c>
      <c r="E251" s="166">
        <v>50</v>
      </c>
      <c r="F251" s="166">
        <v>1800000</v>
      </c>
      <c r="H251" s="238"/>
      <c r="I251" s="321"/>
      <c r="J251" s="234"/>
      <c r="K251" s="231" t="s">
        <v>706</v>
      </c>
      <c r="L251" s="231">
        <v>3.2</v>
      </c>
      <c r="M251" s="232">
        <v>95000</v>
      </c>
    </row>
    <row r="252" spans="1:13" ht="31.5" x14ac:dyDescent="0.4">
      <c r="A252" s="183"/>
      <c r="B252" s="184"/>
      <c r="C252" s="169"/>
      <c r="D252" s="165" t="s">
        <v>989</v>
      </c>
      <c r="E252" s="166">
        <v>50</v>
      </c>
      <c r="F252" s="166">
        <v>1900000</v>
      </c>
      <c r="H252" s="238"/>
      <c r="I252" s="321"/>
      <c r="J252" s="234"/>
      <c r="K252" s="231" t="s">
        <v>707</v>
      </c>
      <c r="L252" s="231">
        <v>3.2</v>
      </c>
      <c r="M252" s="232">
        <v>153000</v>
      </c>
    </row>
    <row r="253" spans="1:13" ht="31.5" x14ac:dyDescent="0.4">
      <c r="A253" s="183"/>
      <c r="B253" s="184"/>
      <c r="C253" s="174"/>
      <c r="D253" s="165" t="s">
        <v>990</v>
      </c>
      <c r="E253" s="166">
        <v>50</v>
      </c>
      <c r="F253" s="166">
        <v>2000000</v>
      </c>
      <c r="H253" s="238"/>
      <c r="I253" s="321"/>
      <c r="J253" s="234"/>
      <c r="K253" s="231" t="s">
        <v>708</v>
      </c>
      <c r="L253" s="231">
        <v>3.2</v>
      </c>
      <c r="M253" s="232">
        <v>158000</v>
      </c>
    </row>
    <row r="254" spans="1:13" ht="42" x14ac:dyDescent="0.4">
      <c r="A254" s="183"/>
      <c r="B254" s="184"/>
      <c r="C254" s="164" t="s">
        <v>933</v>
      </c>
      <c r="D254" s="165" t="s">
        <v>991</v>
      </c>
      <c r="E254" s="166">
        <v>30</v>
      </c>
      <c r="F254" s="166">
        <v>600000</v>
      </c>
      <c r="H254" s="238"/>
      <c r="I254" s="321"/>
      <c r="J254" s="234"/>
      <c r="K254" s="231" t="s">
        <v>709</v>
      </c>
      <c r="L254" s="231">
        <v>3.2</v>
      </c>
      <c r="M254" s="232">
        <v>223000</v>
      </c>
    </row>
    <row r="255" spans="1:13" ht="42" x14ac:dyDescent="0.4">
      <c r="A255" s="183"/>
      <c r="B255" s="184"/>
      <c r="C255" s="169"/>
      <c r="D255" s="165" t="s">
        <v>992</v>
      </c>
      <c r="E255" s="166">
        <v>30</v>
      </c>
      <c r="F255" s="166">
        <v>600000</v>
      </c>
      <c r="H255" s="238"/>
      <c r="I255" s="321"/>
      <c r="J255" s="234"/>
      <c r="K255" s="231" t="s">
        <v>710</v>
      </c>
      <c r="L255" s="231">
        <v>3.2</v>
      </c>
      <c r="M255" s="232">
        <v>228000</v>
      </c>
    </row>
    <row r="256" spans="1:13" ht="31.5" x14ac:dyDescent="0.4">
      <c r="A256" s="183"/>
      <c r="B256" s="184"/>
      <c r="C256" s="169"/>
      <c r="D256" s="165" t="s">
        <v>993</v>
      </c>
      <c r="E256" s="166">
        <v>30</v>
      </c>
      <c r="F256" s="166">
        <v>600000</v>
      </c>
      <c r="H256" s="238"/>
      <c r="I256" s="321"/>
      <c r="J256" s="234"/>
      <c r="K256" s="231" t="s">
        <v>711</v>
      </c>
      <c r="L256" s="231">
        <v>3.2</v>
      </c>
      <c r="M256" s="232">
        <v>120000</v>
      </c>
    </row>
    <row r="257" spans="1:13" ht="31.5" x14ac:dyDescent="0.4">
      <c r="A257" s="183"/>
      <c r="B257" s="184"/>
      <c r="C257" s="169"/>
      <c r="D257" s="165" t="s">
        <v>994</v>
      </c>
      <c r="E257" s="166">
        <v>30</v>
      </c>
      <c r="F257" s="166">
        <v>600000</v>
      </c>
      <c r="H257" s="238"/>
      <c r="I257" s="321"/>
      <c r="J257" s="236"/>
      <c r="K257" s="231" t="s">
        <v>712</v>
      </c>
      <c r="L257" s="231">
        <v>3.2</v>
      </c>
      <c r="M257" s="232">
        <v>125000</v>
      </c>
    </row>
    <row r="258" spans="1:13" ht="31.5" x14ac:dyDescent="0.4">
      <c r="A258" s="183"/>
      <c r="B258" s="184"/>
      <c r="C258" s="169"/>
      <c r="D258" s="165" t="s">
        <v>995</v>
      </c>
      <c r="E258" s="166">
        <v>30</v>
      </c>
      <c r="F258" s="166">
        <v>600000</v>
      </c>
      <c r="H258" s="238"/>
      <c r="I258" s="321"/>
      <c r="J258" s="248" t="s">
        <v>582</v>
      </c>
      <c r="K258" s="231" t="s">
        <v>713</v>
      </c>
      <c r="L258" s="231">
        <v>3.2</v>
      </c>
      <c r="M258" s="232">
        <v>3000</v>
      </c>
    </row>
    <row r="259" spans="1:13" ht="21" x14ac:dyDescent="0.4">
      <c r="A259" s="185"/>
      <c r="B259" s="186"/>
      <c r="C259" s="174"/>
      <c r="D259" s="165" t="s">
        <v>996</v>
      </c>
      <c r="E259" s="166">
        <v>30</v>
      </c>
      <c r="F259" s="166">
        <v>600000</v>
      </c>
      <c r="H259" s="238"/>
      <c r="I259" s="321"/>
      <c r="J259" s="249"/>
      <c r="K259" s="231" t="s">
        <v>714</v>
      </c>
      <c r="L259" s="231">
        <v>3.2</v>
      </c>
      <c r="M259" s="232">
        <v>3000</v>
      </c>
    </row>
    <row r="260" spans="1:13" ht="42" x14ac:dyDescent="0.4">
      <c r="B260" s="190" t="s">
        <v>884</v>
      </c>
      <c r="C260" s="187" t="s">
        <v>874</v>
      </c>
      <c r="D260" s="165" t="s">
        <v>997</v>
      </c>
      <c r="E260" s="166">
        <v>180</v>
      </c>
      <c r="F260" s="166">
        <v>5000000</v>
      </c>
      <c r="H260" s="238"/>
      <c r="I260" s="321"/>
      <c r="J260" s="246" t="s">
        <v>610</v>
      </c>
      <c r="K260" s="231" t="s">
        <v>715</v>
      </c>
      <c r="L260" s="231">
        <v>3.2</v>
      </c>
      <c r="M260" s="232">
        <v>32000</v>
      </c>
    </row>
    <row r="261" spans="1:13" ht="21" x14ac:dyDescent="0.4">
      <c r="A261" s="183"/>
      <c r="B261" s="193"/>
      <c r="C261" s="194"/>
      <c r="D261" s="165" t="s">
        <v>997</v>
      </c>
      <c r="E261" s="166">
        <v>180</v>
      </c>
      <c r="F261" s="166">
        <v>5000000</v>
      </c>
      <c r="H261" s="238"/>
      <c r="I261" s="321"/>
      <c r="J261" s="247"/>
      <c r="K261" s="231" t="s">
        <v>716</v>
      </c>
      <c r="L261" s="231">
        <v>3.2</v>
      </c>
      <c r="M261" s="232">
        <v>33000</v>
      </c>
    </row>
    <row r="262" spans="1:13" ht="21" x14ac:dyDescent="0.4">
      <c r="A262" s="183"/>
      <c r="B262" s="193"/>
      <c r="C262" s="195"/>
      <c r="D262" s="196" t="s">
        <v>998</v>
      </c>
      <c r="E262" s="197">
        <v>120</v>
      </c>
      <c r="F262" s="197">
        <v>5000000</v>
      </c>
      <c r="H262" s="238"/>
      <c r="I262" s="321"/>
      <c r="J262" s="247"/>
      <c r="K262" s="231" t="s">
        <v>717</v>
      </c>
      <c r="L262" s="231">
        <v>3.2</v>
      </c>
      <c r="M262" s="232">
        <v>60000</v>
      </c>
    </row>
    <row r="263" spans="1:13" ht="21" x14ac:dyDescent="0.4">
      <c r="A263" s="183"/>
      <c r="B263" s="193"/>
      <c r="C263" s="164" t="s">
        <v>893</v>
      </c>
      <c r="D263" s="165" t="s">
        <v>999</v>
      </c>
      <c r="E263" s="166">
        <v>50</v>
      </c>
      <c r="F263" s="166">
        <v>1700000</v>
      </c>
      <c r="H263" s="241"/>
      <c r="I263" s="326"/>
      <c r="J263" s="203"/>
      <c r="K263" s="231" t="s">
        <v>718</v>
      </c>
      <c r="L263" s="231">
        <v>3.2</v>
      </c>
      <c r="M263" s="232">
        <v>60000</v>
      </c>
    </row>
    <row r="264" spans="1:13" ht="31.5" x14ac:dyDescent="0.4">
      <c r="A264" s="183"/>
      <c r="B264" s="193"/>
      <c r="C264" s="198"/>
      <c r="D264" s="165" t="s">
        <v>1000</v>
      </c>
      <c r="E264" s="166">
        <v>50</v>
      </c>
      <c r="F264" s="166">
        <v>1800000</v>
      </c>
      <c r="I264" s="320" t="s">
        <v>719</v>
      </c>
      <c r="J264" s="230" t="s">
        <v>515</v>
      </c>
      <c r="K264" s="231" t="s">
        <v>720</v>
      </c>
      <c r="L264" s="231">
        <v>3.6</v>
      </c>
      <c r="M264" s="232">
        <v>200000</v>
      </c>
    </row>
    <row r="265" spans="1:13" ht="42" x14ac:dyDescent="0.4">
      <c r="A265" s="183"/>
      <c r="B265" s="193"/>
      <c r="C265" s="198"/>
      <c r="D265" s="165" t="s">
        <v>1001</v>
      </c>
      <c r="E265" s="166">
        <v>50</v>
      </c>
      <c r="F265" s="166">
        <v>1900000</v>
      </c>
      <c r="H265" s="238"/>
      <c r="I265" s="321"/>
      <c r="J265" s="234"/>
      <c r="K265" s="231" t="s">
        <v>721</v>
      </c>
      <c r="L265" s="231">
        <v>3.6</v>
      </c>
      <c r="M265" s="232">
        <v>200000</v>
      </c>
    </row>
    <row r="266" spans="1:13" ht="31.5" x14ac:dyDescent="0.4">
      <c r="A266" s="183"/>
      <c r="B266" s="193"/>
      <c r="C266" s="198"/>
      <c r="D266" s="165" t="s">
        <v>1002</v>
      </c>
      <c r="E266" s="166">
        <v>50</v>
      </c>
      <c r="F266" s="166">
        <v>2000000</v>
      </c>
      <c r="H266" s="238"/>
      <c r="I266" s="321"/>
      <c r="J266" s="234"/>
      <c r="K266" s="231" t="s">
        <v>722</v>
      </c>
      <c r="L266" s="231">
        <v>3.6</v>
      </c>
      <c r="M266" s="232">
        <v>200000</v>
      </c>
    </row>
    <row r="267" spans="1:13" ht="42" x14ac:dyDescent="0.4">
      <c r="A267" s="183"/>
      <c r="B267" s="193"/>
      <c r="C267" s="199"/>
      <c r="D267" s="196" t="s">
        <v>1003</v>
      </c>
      <c r="E267" s="197">
        <v>50</v>
      </c>
      <c r="F267" s="197">
        <v>2000000</v>
      </c>
      <c r="H267" s="238"/>
      <c r="I267" s="321"/>
      <c r="J267" s="234"/>
      <c r="K267" s="231" t="s">
        <v>723</v>
      </c>
      <c r="L267" s="231">
        <v>3.6</v>
      </c>
      <c r="M267" s="232">
        <v>200000</v>
      </c>
    </row>
    <row r="268" spans="1:13" ht="21" x14ac:dyDescent="0.4">
      <c r="A268" s="183"/>
      <c r="B268" s="193"/>
      <c r="C268" s="164" t="s">
        <v>933</v>
      </c>
      <c r="D268" s="165" t="s">
        <v>1004</v>
      </c>
      <c r="E268" s="166">
        <v>30</v>
      </c>
      <c r="F268" s="166">
        <v>600000</v>
      </c>
      <c r="H268" s="238"/>
      <c r="I268" s="321"/>
      <c r="J268" s="234"/>
      <c r="K268" s="231" t="s">
        <v>724</v>
      </c>
      <c r="L268" s="231">
        <v>3.6</v>
      </c>
      <c r="M268" s="232">
        <v>200000</v>
      </c>
    </row>
    <row r="269" spans="1:13" ht="31.5" x14ac:dyDescent="0.4">
      <c r="A269" s="183"/>
      <c r="B269" s="193"/>
      <c r="C269" s="169"/>
      <c r="D269" s="165" t="s">
        <v>1005</v>
      </c>
      <c r="E269" s="166">
        <v>30</v>
      </c>
      <c r="F269" s="166">
        <v>600000</v>
      </c>
      <c r="H269" s="238"/>
      <c r="I269" s="321"/>
      <c r="J269" s="234"/>
      <c r="K269" s="231" t="s">
        <v>725</v>
      </c>
      <c r="L269" s="231">
        <v>3.6</v>
      </c>
      <c r="M269" s="232">
        <v>200000</v>
      </c>
    </row>
    <row r="270" spans="1:13" ht="31.5" x14ac:dyDescent="0.4">
      <c r="A270" s="183"/>
      <c r="B270" s="193"/>
      <c r="C270" s="169"/>
      <c r="D270" s="165" t="s">
        <v>1006</v>
      </c>
      <c r="E270" s="166">
        <v>30</v>
      </c>
      <c r="F270" s="166">
        <v>600000</v>
      </c>
      <c r="H270" s="238"/>
      <c r="I270" s="321"/>
      <c r="J270" s="234"/>
      <c r="K270" s="231" t="s">
        <v>726</v>
      </c>
      <c r="L270" s="231">
        <v>3.6</v>
      </c>
      <c r="M270" s="232">
        <v>200000</v>
      </c>
    </row>
    <row r="271" spans="1:13" ht="31.5" x14ac:dyDescent="0.4">
      <c r="A271" s="185"/>
      <c r="B271" s="193"/>
      <c r="C271" s="169"/>
      <c r="D271" s="165" t="s">
        <v>1007</v>
      </c>
      <c r="E271" s="166">
        <v>30</v>
      </c>
      <c r="F271" s="166">
        <v>600000</v>
      </c>
      <c r="H271" s="241"/>
      <c r="I271" s="321"/>
      <c r="J271" s="234"/>
      <c r="K271" s="231" t="s">
        <v>727</v>
      </c>
      <c r="L271" s="231">
        <v>3.6</v>
      </c>
      <c r="M271" s="232">
        <v>200000</v>
      </c>
    </row>
    <row r="272" spans="1:13" ht="31.5" x14ac:dyDescent="0.4">
      <c r="B272" s="193"/>
      <c r="C272" s="169"/>
      <c r="D272" s="165" t="s">
        <v>1008</v>
      </c>
      <c r="E272" s="166">
        <v>30</v>
      </c>
      <c r="F272" s="166">
        <v>600000</v>
      </c>
      <c r="I272" s="322"/>
      <c r="J272" s="237"/>
      <c r="K272" s="317" t="s">
        <v>1204</v>
      </c>
      <c r="L272" s="231">
        <v>6</v>
      </c>
      <c r="M272" s="232">
        <v>149000</v>
      </c>
    </row>
    <row r="273" spans="1:13" ht="31.5" x14ac:dyDescent="0.4">
      <c r="A273" s="183"/>
      <c r="B273" s="200"/>
      <c r="C273" s="174"/>
      <c r="D273" s="165" t="s">
        <v>1009</v>
      </c>
      <c r="E273" s="166">
        <v>30</v>
      </c>
      <c r="F273" s="166">
        <v>600000</v>
      </c>
      <c r="H273" s="237"/>
      <c r="I273" s="323"/>
      <c r="J273" s="250"/>
      <c r="K273" s="317" t="s">
        <v>1205</v>
      </c>
      <c r="L273" s="231">
        <v>6</v>
      </c>
      <c r="M273" s="232">
        <v>155000</v>
      </c>
    </row>
    <row r="274" spans="1:13" ht="42" x14ac:dyDescent="0.4">
      <c r="A274" s="183"/>
      <c r="B274" s="182" t="s">
        <v>1010</v>
      </c>
      <c r="C274" s="187" t="s">
        <v>874</v>
      </c>
      <c r="D274" s="165" t="s">
        <v>1011</v>
      </c>
      <c r="E274" s="166">
        <v>100</v>
      </c>
      <c r="F274" s="166">
        <v>5000000</v>
      </c>
      <c r="I274" s="301" t="s">
        <v>728</v>
      </c>
      <c r="J274" s="248" t="s">
        <v>515</v>
      </c>
      <c r="K274" s="231" t="s">
        <v>729</v>
      </c>
      <c r="L274" s="231">
        <v>6</v>
      </c>
      <c r="M274" s="232">
        <v>350000</v>
      </c>
    </row>
    <row r="275" spans="1:13" ht="52.5" x14ac:dyDescent="0.4">
      <c r="A275" s="183"/>
      <c r="B275" s="184"/>
      <c r="C275" s="189"/>
      <c r="D275" s="165" t="s">
        <v>1012</v>
      </c>
      <c r="E275" s="166">
        <v>90</v>
      </c>
      <c r="F275" s="166">
        <v>6000000</v>
      </c>
      <c r="H275" s="237"/>
      <c r="I275" s="302"/>
      <c r="J275" s="250"/>
      <c r="K275" s="231" t="s">
        <v>730</v>
      </c>
      <c r="L275" s="231">
        <v>6</v>
      </c>
      <c r="M275" s="232">
        <v>350000</v>
      </c>
    </row>
    <row r="276" spans="1:13" ht="31.5" x14ac:dyDescent="0.4">
      <c r="A276" s="183"/>
      <c r="B276" s="184"/>
      <c r="C276" s="164" t="s">
        <v>893</v>
      </c>
      <c r="D276" s="165" t="s">
        <v>1013</v>
      </c>
      <c r="E276" s="166">
        <v>50</v>
      </c>
      <c r="F276" s="166">
        <v>1550000</v>
      </c>
      <c r="H276" s="244"/>
      <c r="I276" s="303"/>
      <c r="J276" s="249"/>
      <c r="K276" s="231" t="s">
        <v>731</v>
      </c>
      <c r="L276" s="231">
        <v>6</v>
      </c>
      <c r="M276" s="232">
        <v>350000</v>
      </c>
    </row>
    <row r="277" spans="1:13" ht="31.5" x14ac:dyDescent="0.4">
      <c r="A277" s="183"/>
      <c r="B277" s="184"/>
      <c r="C277" s="169"/>
      <c r="D277" s="165" t="s">
        <v>1014</v>
      </c>
      <c r="E277" s="166">
        <v>50</v>
      </c>
      <c r="F277" s="166">
        <v>1550000</v>
      </c>
      <c r="I277" s="301" t="s">
        <v>732</v>
      </c>
      <c r="J277" s="245" t="s">
        <v>733</v>
      </c>
      <c r="K277" s="231" t="s">
        <v>734</v>
      </c>
      <c r="L277" s="231">
        <v>6</v>
      </c>
      <c r="M277" s="232">
        <v>258000</v>
      </c>
    </row>
    <row r="278" spans="1:13" ht="42" x14ac:dyDescent="0.4">
      <c r="A278" s="185"/>
      <c r="B278" s="184"/>
      <c r="C278" s="169"/>
      <c r="D278" s="165" t="s">
        <v>1015</v>
      </c>
      <c r="E278" s="166">
        <v>50</v>
      </c>
      <c r="F278" s="166">
        <v>1310000</v>
      </c>
      <c r="H278" s="244"/>
      <c r="I278" s="303"/>
      <c r="J278" s="245" t="s">
        <v>672</v>
      </c>
      <c r="K278" s="231" t="s">
        <v>735</v>
      </c>
      <c r="L278" s="231">
        <v>4</v>
      </c>
      <c r="M278" s="232">
        <v>60000</v>
      </c>
    </row>
    <row r="279" spans="1:13" ht="31.5" x14ac:dyDescent="0.4">
      <c r="A279" s="167"/>
      <c r="B279" s="184"/>
      <c r="C279" s="169"/>
      <c r="D279" s="165" t="s">
        <v>1016</v>
      </c>
      <c r="E279" s="166">
        <v>50</v>
      </c>
      <c r="F279" s="166">
        <v>1310000</v>
      </c>
      <c r="H279" s="243"/>
      <c r="I279" s="304" t="s">
        <v>736</v>
      </c>
      <c r="J279" s="230" t="s">
        <v>515</v>
      </c>
      <c r="K279" s="231" t="s">
        <v>737</v>
      </c>
      <c r="L279" s="231">
        <v>6</v>
      </c>
      <c r="M279" s="232">
        <v>137000</v>
      </c>
    </row>
    <row r="280" spans="1:13" ht="31.5" x14ac:dyDescent="0.4">
      <c r="A280" s="183"/>
      <c r="B280" s="186"/>
      <c r="C280" s="174"/>
      <c r="D280" s="165" t="s">
        <v>1017</v>
      </c>
      <c r="E280" s="166">
        <v>50</v>
      </c>
      <c r="F280" s="166">
        <v>1460000</v>
      </c>
      <c r="H280" s="238"/>
      <c r="I280" s="305"/>
      <c r="J280" s="234"/>
      <c r="K280" s="231" t="s">
        <v>738</v>
      </c>
      <c r="L280" s="231">
        <v>6</v>
      </c>
      <c r="M280" s="232">
        <v>147000</v>
      </c>
    </row>
    <row r="281" spans="1:13" ht="31.5" x14ac:dyDescent="0.4">
      <c r="A281" s="183"/>
      <c r="B281" s="182" t="s">
        <v>890</v>
      </c>
      <c r="C281" s="164" t="s">
        <v>933</v>
      </c>
      <c r="D281" s="165" t="s">
        <v>1018</v>
      </c>
      <c r="E281" s="166">
        <v>44</v>
      </c>
      <c r="F281" s="166">
        <v>600000</v>
      </c>
      <c r="H281" s="238"/>
      <c r="I281" s="305"/>
      <c r="J281" s="234"/>
      <c r="K281" s="231" t="s">
        <v>739</v>
      </c>
      <c r="L281" s="231">
        <v>6</v>
      </c>
      <c r="M281" s="232">
        <v>152000</v>
      </c>
    </row>
    <row r="282" spans="1:13" ht="31.5" x14ac:dyDescent="0.4">
      <c r="A282" s="183"/>
      <c r="B282" s="184"/>
      <c r="C282" s="169"/>
      <c r="D282" s="165" t="s">
        <v>1019</v>
      </c>
      <c r="E282" s="166">
        <v>44</v>
      </c>
      <c r="F282" s="166">
        <v>600000</v>
      </c>
      <c r="H282" s="238"/>
      <c r="I282" s="305"/>
      <c r="J282" s="234"/>
      <c r="K282" s="231" t="s">
        <v>740</v>
      </c>
      <c r="L282" s="231">
        <v>6</v>
      </c>
      <c r="M282" s="232">
        <v>157000</v>
      </c>
    </row>
    <row r="283" spans="1:13" ht="31.5" x14ac:dyDescent="0.4">
      <c r="A283" s="183"/>
      <c r="B283" s="184"/>
      <c r="C283" s="169"/>
      <c r="D283" s="165" t="s">
        <v>1020</v>
      </c>
      <c r="E283" s="166">
        <v>44</v>
      </c>
      <c r="F283" s="166">
        <v>600000</v>
      </c>
      <c r="H283" s="238"/>
      <c r="I283" s="305"/>
      <c r="J283" s="234"/>
      <c r="K283" s="231" t="s">
        <v>741</v>
      </c>
      <c r="L283" s="231">
        <v>6</v>
      </c>
      <c r="M283" s="232">
        <v>177000</v>
      </c>
    </row>
    <row r="284" spans="1:13" ht="31.5" x14ac:dyDescent="0.4">
      <c r="A284" s="183"/>
      <c r="B284" s="184"/>
      <c r="C284" s="169"/>
      <c r="D284" s="165" t="s">
        <v>1021</v>
      </c>
      <c r="E284" s="166">
        <v>44</v>
      </c>
      <c r="F284" s="166">
        <v>600000</v>
      </c>
      <c r="H284" s="238"/>
      <c r="I284" s="305"/>
      <c r="J284" s="234"/>
      <c r="K284" s="231" t="s">
        <v>742</v>
      </c>
      <c r="L284" s="231">
        <v>6</v>
      </c>
      <c r="M284" s="232">
        <v>187000</v>
      </c>
    </row>
    <row r="285" spans="1:13" ht="31.5" x14ac:dyDescent="0.4">
      <c r="A285" s="183"/>
      <c r="B285" s="184"/>
      <c r="C285" s="169"/>
      <c r="D285" s="165" t="s">
        <v>1022</v>
      </c>
      <c r="E285" s="166">
        <v>44</v>
      </c>
      <c r="F285" s="166">
        <v>600000</v>
      </c>
      <c r="H285" s="238"/>
      <c r="I285" s="305"/>
      <c r="J285" s="234"/>
      <c r="K285" s="231" t="s">
        <v>743</v>
      </c>
      <c r="L285" s="231">
        <v>6</v>
      </c>
      <c r="M285" s="232">
        <v>192000</v>
      </c>
    </row>
    <row r="286" spans="1:13" ht="31.5" x14ac:dyDescent="0.4">
      <c r="A286" s="183"/>
      <c r="B286" s="184"/>
      <c r="C286" s="169"/>
      <c r="D286" s="165" t="s">
        <v>1023</v>
      </c>
      <c r="E286" s="166">
        <v>44</v>
      </c>
      <c r="F286" s="166">
        <v>600000</v>
      </c>
      <c r="H286" s="238"/>
      <c r="I286" s="305"/>
      <c r="J286" s="234"/>
      <c r="K286" s="231" t="s">
        <v>744</v>
      </c>
      <c r="L286" s="231">
        <v>6</v>
      </c>
      <c r="M286" s="232">
        <v>197000</v>
      </c>
    </row>
    <row r="287" spans="1:13" ht="31.5" x14ac:dyDescent="0.4">
      <c r="A287" s="183"/>
      <c r="B287" s="184"/>
      <c r="C287" s="169"/>
      <c r="D287" s="165" t="s">
        <v>1024</v>
      </c>
      <c r="E287" s="166">
        <v>44</v>
      </c>
      <c r="F287" s="166">
        <v>600000</v>
      </c>
      <c r="H287" s="238"/>
      <c r="I287" s="305"/>
      <c r="J287" s="234"/>
      <c r="K287" s="231" t="s">
        <v>745</v>
      </c>
      <c r="L287" s="231">
        <v>6</v>
      </c>
      <c r="M287" s="232">
        <v>217000</v>
      </c>
    </row>
    <row r="288" spans="1:13" ht="31.5" x14ac:dyDescent="0.4">
      <c r="A288" s="183"/>
      <c r="B288" s="184"/>
      <c r="C288" s="169"/>
      <c r="D288" s="165" t="s">
        <v>1025</v>
      </c>
      <c r="E288" s="166">
        <v>44</v>
      </c>
      <c r="F288" s="166">
        <v>600000</v>
      </c>
      <c r="H288" s="238"/>
      <c r="I288" s="305"/>
      <c r="J288" s="234"/>
      <c r="K288" s="231" t="s">
        <v>746</v>
      </c>
      <c r="L288" s="231">
        <v>6</v>
      </c>
      <c r="M288" s="232">
        <v>227000</v>
      </c>
    </row>
    <row r="289" spans="1:13" ht="31.5" x14ac:dyDescent="0.4">
      <c r="A289" s="183"/>
      <c r="B289" s="184"/>
      <c r="C289" s="169"/>
      <c r="D289" s="165" t="s">
        <v>1026</v>
      </c>
      <c r="E289" s="166">
        <v>44</v>
      </c>
      <c r="F289" s="166">
        <v>600000</v>
      </c>
      <c r="H289" s="238"/>
      <c r="I289" s="305"/>
      <c r="J289" s="234"/>
      <c r="K289" s="231" t="s">
        <v>747</v>
      </c>
      <c r="L289" s="231">
        <v>6</v>
      </c>
      <c r="M289" s="232">
        <v>232000</v>
      </c>
    </row>
    <row r="290" spans="1:13" ht="31.5" x14ac:dyDescent="0.4">
      <c r="A290" s="185"/>
      <c r="B290" s="184"/>
      <c r="C290" s="169"/>
      <c r="D290" s="165" t="s">
        <v>1027</v>
      </c>
      <c r="E290" s="166">
        <v>44</v>
      </c>
      <c r="F290" s="166">
        <v>600000</v>
      </c>
      <c r="H290" s="241"/>
      <c r="I290" s="306"/>
      <c r="J290" s="236"/>
      <c r="K290" s="231" t="s">
        <v>748</v>
      </c>
      <c r="L290" s="231">
        <v>6</v>
      </c>
      <c r="M290" s="232">
        <v>237000</v>
      </c>
    </row>
    <row r="291" spans="1:13" ht="31.5" x14ac:dyDescent="0.4">
      <c r="B291" s="184"/>
      <c r="C291" s="169"/>
      <c r="D291" s="165" t="s">
        <v>1028</v>
      </c>
      <c r="E291" s="166">
        <v>44</v>
      </c>
      <c r="F291" s="166">
        <v>600000</v>
      </c>
      <c r="I291" s="304" t="s">
        <v>736</v>
      </c>
      <c r="J291" s="230" t="s">
        <v>515</v>
      </c>
      <c r="K291" s="231" t="s">
        <v>749</v>
      </c>
      <c r="L291" s="231">
        <v>6</v>
      </c>
      <c r="M291" s="232">
        <v>165000</v>
      </c>
    </row>
    <row r="292" spans="1:13" ht="31.5" x14ac:dyDescent="0.4">
      <c r="A292" s="183"/>
      <c r="B292" s="186"/>
      <c r="C292" s="174"/>
      <c r="D292" s="165" t="s">
        <v>1029</v>
      </c>
      <c r="E292" s="166">
        <v>44</v>
      </c>
      <c r="F292" s="166">
        <v>600000</v>
      </c>
      <c r="H292" s="238"/>
      <c r="I292" s="305"/>
      <c r="J292" s="234"/>
      <c r="K292" s="231" t="s">
        <v>750</v>
      </c>
      <c r="L292" s="231">
        <v>6</v>
      </c>
      <c r="M292" s="232">
        <v>212000</v>
      </c>
    </row>
    <row r="293" spans="1:13" ht="52.5" x14ac:dyDescent="0.4">
      <c r="A293" s="183"/>
      <c r="B293" s="182" t="s">
        <v>892</v>
      </c>
      <c r="C293" s="164" t="s">
        <v>874</v>
      </c>
      <c r="D293" s="165" t="s">
        <v>1030</v>
      </c>
      <c r="E293" s="166">
        <v>150</v>
      </c>
      <c r="F293" s="166">
        <v>5000000</v>
      </c>
      <c r="H293" s="238"/>
      <c r="I293" s="305"/>
      <c r="J293" s="234"/>
      <c r="K293" s="231" t="s">
        <v>751</v>
      </c>
      <c r="L293" s="231">
        <v>6</v>
      </c>
      <c r="M293" s="232">
        <v>300000</v>
      </c>
    </row>
    <row r="294" spans="1:13" ht="73.5" x14ac:dyDescent="0.4">
      <c r="A294" s="183"/>
      <c r="B294" s="184"/>
      <c r="C294" s="169"/>
      <c r="D294" s="165" t="s">
        <v>1031</v>
      </c>
      <c r="E294" s="166">
        <v>150</v>
      </c>
      <c r="F294" s="166">
        <v>5000000</v>
      </c>
      <c r="H294" s="238"/>
      <c r="I294" s="305"/>
      <c r="J294" s="234"/>
      <c r="K294" s="231" t="s">
        <v>752</v>
      </c>
      <c r="L294" s="231">
        <v>6</v>
      </c>
      <c r="M294" s="232">
        <v>300000</v>
      </c>
    </row>
    <row r="295" spans="1:13" ht="52.5" x14ac:dyDescent="0.4">
      <c r="A295" s="183"/>
      <c r="B295" s="184"/>
      <c r="C295" s="169"/>
      <c r="D295" s="165" t="s">
        <v>1032</v>
      </c>
      <c r="E295" s="166">
        <v>150</v>
      </c>
      <c r="F295" s="166">
        <v>5000000</v>
      </c>
      <c r="H295" s="238"/>
      <c r="I295" s="305"/>
      <c r="J295" s="234"/>
      <c r="K295" s="231" t="s">
        <v>753</v>
      </c>
      <c r="L295" s="231">
        <v>6</v>
      </c>
      <c r="M295" s="232">
        <v>280000</v>
      </c>
    </row>
    <row r="296" spans="1:13" ht="42" x14ac:dyDescent="0.4">
      <c r="A296" s="183"/>
      <c r="B296" s="184"/>
      <c r="C296" s="169"/>
      <c r="D296" s="165" t="s">
        <v>1033</v>
      </c>
      <c r="E296" s="166">
        <v>90</v>
      </c>
      <c r="F296" s="166">
        <v>5000000</v>
      </c>
      <c r="H296" s="238"/>
      <c r="I296" s="305"/>
      <c r="J296" s="234"/>
      <c r="K296" s="231" t="s">
        <v>754</v>
      </c>
      <c r="L296" s="231">
        <v>6</v>
      </c>
      <c r="M296" s="232">
        <v>300000</v>
      </c>
    </row>
    <row r="297" spans="1:13" ht="52.5" x14ac:dyDescent="0.4">
      <c r="A297" s="183"/>
      <c r="B297" s="184"/>
      <c r="C297" s="169"/>
      <c r="D297" s="165" t="s">
        <v>1034</v>
      </c>
      <c r="E297" s="166">
        <v>90</v>
      </c>
      <c r="F297" s="166">
        <v>5000000</v>
      </c>
      <c r="H297" s="241"/>
      <c r="I297" s="306"/>
      <c r="J297" s="236"/>
      <c r="K297" s="231" t="s">
        <v>755</v>
      </c>
      <c r="L297" s="231">
        <v>6</v>
      </c>
      <c r="M297" s="232">
        <v>330000</v>
      </c>
    </row>
    <row r="298" spans="1:13" ht="63" x14ac:dyDescent="0.4">
      <c r="A298" s="183"/>
      <c r="B298" s="184"/>
      <c r="C298" s="169"/>
      <c r="D298" s="165" t="s">
        <v>1035</v>
      </c>
      <c r="E298" s="166">
        <v>90</v>
      </c>
      <c r="F298" s="166">
        <v>5000000</v>
      </c>
      <c r="I298" s="251" t="s">
        <v>756</v>
      </c>
      <c r="J298" s="231" t="s">
        <v>515</v>
      </c>
      <c r="K298" s="231" t="s">
        <v>757</v>
      </c>
      <c r="L298" s="231">
        <v>6</v>
      </c>
      <c r="M298" s="232">
        <v>75000</v>
      </c>
    </row>
    <row r="299" spans="1:13" ht="63" x14ac:dyDescent="0.4">
      <c r="A299" s="183"/>
      <c r="B299" s="184"/>
      <c r="C299" s="169"/>
      <c r="D299" s="165" t="s">
        <v>1036</v>
      </c>
      <c r="E299" s="166">
        <v>90</v>
      </c>
      <c r="F299" s="166">
        <v>5000000</v>
      </c>
      <c r="I299" s="301"/>
      <c r="J299" s="248"/>
      <c r="K299" s="231"/>
      <c r="L299" s="231"/>
      <c r="M299" s="232"/>
    </row>
    <row r="300" spans="1:13" ht="52.5" x14ac:dyDescent="0.4">
      <c r="A300" s="183"/>
      <c r="B300" s="184"/>
      <c r="C300" s="169"/>
      <c r="D300" s="165" t="s">
        <v>1037</v>
      </c>
      <c r="E300" s="166">
        <v>90</v>
      </c>
      <c r="F300" s="166">
        <v>5000000</v>
      </c>
      <c r="H300" s="237"/>
      <c r="I300" s="302"/>
      <c r="J300" s="250"/>
      <c r="K300" s="231"/>
      <c r="L300" s="231"/>
      <c r="M300" s="232"/>
    </row>
    <row r="301" spans="1:13" ht="42" x14ac:dyDescent="0.4">
      <c r="A301" s="183"/>
      <c r="B301" s="184"/>
      <c r="C301" s="169"/>
      <c r="D301" s="165" t="s">
        <v>1038</v>
      </c>
      <c r="E301" s="166">
        <v>90</v>
      </c>
      <c r="F301" s="166">
        <v>5000000</v>
      </c>
      <c r="H301" s="244"/>
      <c r="I301" s="303"/>
      <c r="J301" s="249"/>
      <c r="K301" s="231"/>
      <c r="L301" s="231"/>
      <c r="M301" s="232"/>
    </row>
    <row r="302" spans="1:13" ht="52.5" x14ac:dyDescent="0.4">
      <c r="A302" s="183"/>
      <c r="B302" s="184"/>
      <c r="C302" s="169"/>
      <c r="D302" s="165" t="s">
        <v>1039</v>
      </c>
      <c r="E302" s="166">
        <v>90</v>
      </c>
      <c r="F302" s="166">
        <v>5000000</v>
      </c>
      <c r="H302" s="160"/>
      <c r="I302" s="312"/>
      <c r="J302" s="252"/>
      <c r="K302" s="253"/>
      <c r="L302" s="253"/>
      <c r="M302" s="254"/>
    </row>
    <row r="303" spans="1:13" ht="52.5" x14ac:dyDescent="0.4">
      <c r="A303" s="183"/>
      <c r="B303" s="184"/>
      <c r="C303" s="169"/>
      <c r="D303" s="165" t="s">
        <v>1040</v>
      </c>
      <c r="E303" s="166">
        <v>90</v>
      </c>
      <c r="F303" s="166">
        <v>5000000</v>
      </c>
      <c r="H303" s="255"/>
      <c r="I303" s="313"/>
      <c r="J303" s="256"/>
      <c r="K303" s="253"/>
      <c r="L303" s="253"/>
      <c r="M303" s="254"/>
    </row>
    <row r="304" spans="1:13" ht="42" x14ac:dyDescent="0.4">
      <c r="A304" s="183"/>
      <c r="B304" s="184"/>
      <c r="C304" s="174"/>
      <c r="D304" s="165" t="s">
        <v>1041</v>
      </c>
      <c r="E304" s="166">
        <v>90</v>
      </c>
      <c r="F304" s="166">
        <v>4900000</v>
      </c>
      <c r="I304" s="304" t="s">
        <v>758</v>
      </c>
      <c r="J304" s="248" t="s">
        <v>515</v>
      </c>
      <c r="K304" s="231" t="s">
        <v>810</v>
      </c>
      <c r="L304" s="231">
        <v>6</v>
      </c>
      <c r="M304" s="232">
        <v>215000</v>
      </c>
    </row>
    <row r="305" spans="1:13" ht="52.5" x14ac:dyDescent="0.4">
      <c r="A305" s="183"/>
      <c r="B305" s="184"/>
      <c r="C305" s="164" t="s">
        <v>893</v>
      </c>
      <c r="D305" s="165" t="s">
        <v>1042</v>
      </c>
      <c r="E305" s="166">
        <v>60</v>
      </c>
      <c r="F305" s="166">
        <v>2400000</v>
      </c>
      <c r="H305" s="238"/>
      <c r="I305" s="305"/>
      <c r="J305" s="249"/>
      <c r="K305" s="231" t="s">
        <v>759</v>
      </c>
      <c r="L305" s="231">
        <v>6</v>
      </c>
      <c r="M305" s="232">
        <v>232000</v>
      </c>
    </row>
    <row r="306" spans="1:13" ht="52.5" x14ac:dyDescent="0.4">
      <c r="A306" s="183"/>
      <c r="B306" s="184"/>
      <c r="C306" s="169"/>
      <c r="D306" s="165" t="s">
        <v>1043</v>
      </c>
      <c r="E306" s="166">
        <v>60</v>
      </c>
      <c r="F306" s="166">
        <v>2400000</v>
      </c>
      <c r="H306" s="238"/>
      <c r="I306" s="305"/>
      <c r="J306" s="231" t="s">
        <v>582</v>
      </c>
      <c r="K306" s="231" t="s">
        <v>760</v>
      </c>
      <c r="L306" s="231">
        <v>3.2</v>
      </c>
      <c r="M306" s="232">
        <v>5000</v>
      </c>
    </row>
    <row r="307" spans="1:13" ht="52.5" x14ac:dyDescent="0.4">
      <c r="A307" s="183"/>
      <c r="B307" s="184"/>
      <c r="C307" s="169"/>
      <c r="D307" s="165" t="s">
        <v>1044</v>
      </c>
      <c r="E307" s="166">
        <v>50</v>
      </c>
      <c r="F307" s="166">
        <v>2400000</v>
      </c>
      <c r="H307" s="238"/>
      <c r="I307" s="305"/>
      <c r="J307" s="246" t="s">
        <v>610</v>
      </c>
      <c r="K307" s="231" t="s">
        <v>761</v>
      </c>
      <c r="L307" s="231">
        <v>3.2</v>
      </c>
      <c r="M307" s="232">
        <v>6000</v>
      </c>
    </row>
    <row r="308" spans="1:13" ht="63" x14ac:dyDescent="0.4">
      <c r="A308" s="183"/>
      <c r="B308" s="184"/>
      <c r="C308" s="169"/>
      <c r="D308" s="165" t="s">
        <v>1045</v>
      </c>
      <c r="E308" s="166">
        <v>50</v>
      </c>
      <c r="F308" s="166">
        <v>2400000</v>
      </c>
      <c r="H308" s="238"/>
      <c r="I308" s="305"/>
      <c r="J308" s="247"/>
      <c r="K308" s="231" t="s">
        <v>762</v>
      </c>
      <c r="L308" s="231">
        <v>3.2</v>
      </c>
      <c r="M308" s="232">
        <v>24000</v>
      </c>
    </row>
    <row r="309" spans="1:13" ht="42" x14ac:dyDescent="0.4">
      <c r="A309" s="183"/>
      <c r="B309" s="184"/>
      <c r="C309" s="169"/>
      <c r="D309" s="165" t="s">
        <v>1046</v>
      </c>
      <c r="E309" s="166">
        <v>50</v>
      </c>
      <c r="F309" s="166">
        <v>1750000</v>
      </c>
      <c r="H309" s="241"/>
      <c r="I309" s="306"/>
      <c r="J309" s="203"/>
      <c r="K309" s="231" t="s">
        <v>763</v>
      </c>
      <c r="L309" s="231">
        <v>3.2</v>
      </c>
      <c r="M309" s="232">
        <v>49000</v>
      </c>
    </row>
    <row r="310" spans="1:13" ht="52.5" x14ac:dyDescent="0.4">
      <c r="A310" s="183"/>
      <c r="B310" s="184"/>
      <c r="C310" s="169"/>
      <c r="D310" s="196" t="s">
        <v>1047</v>
      </c>
      <c r="E310" s="197">
        <v>50</v>
      </c>
      <c r="F310" s="197">
        <v>1800000</v>
      </c>
      <c r="H310" s="251" t="s">
        <v>764</v>
      </c>
      <c r="I310" s="251" t="s">
        <v>764</v>
      </c>
      <c r="J310" s="245" t="s">
        <v>672</v>
      </c>
      <c r="K310" s="231" t="s">
        <v>765</v>
      </c>
      <c r="L310" s="231">
        <v>4</v>
      </c>
      <c r="M310" s="232">
        <v>60000</v>
      </c>
    </row>
    <row r="311" spans="1:13" ht="52.5" x14ac:dyDescent="0.4">
      <c r="A311" s="183"/>
      <c r="B311" s="184"/>
      <c r="C311" s="169"/>
      <c r="D311" s="196" t="s">
        <v>1048</v>
      </c>
      <c r="E311" s="197">
        <v>50</v>
      </c>
      <c r="F311" s="197">
        <v>1750000</v>
      </c>
      <c r="H311" s="257" t="s">
        <v>766</v>
      </c>
      <c r="I311" s="301" t="s">
        <v>766</v>
      </c>
      <c r="J311" s="248" t="s">
        <v>515</v>
      </c>
      <c r="K311" s="231" t="s">
        <v>767</v>
      </c>
      <c r="L311" s="231">
        <v>6</v>
      </c>
      <c r="M311" s="232">
        <v>350000</v>
      </c>
    </row>
    <row r="312" spans="1:13" ht="52.5" x14ac:dyDescent="0.4">
      <c r="A312" s="183"/>
      <c r="B312" s="184"/>
      <c r="C312" s="169"/>
      <c r="D312" s="196" t="s">
        <v>1049</v>
      </c>
      <c r="E312" s="197">
        <v>50</v>
      </c>
      <c r="F312" s="197">
        <v>1800000</v>
      </c>
      <c r="H312" s="244"/>
      <c r="I312" s="303"/>
      <c r="J312" s="249"/>
      <c r="K312" s="231" t="s">
        <v>768</v>
      </c>
      <c r="L312" s="231">
        <v>6</v>
      </c>
      <c r="M312" s="232">
        <v>350000</v>
      </c>
    </row>
    <row r="313" spans="1:13" ht="42" x14ac:dyDescent="0.4">
      <c r="A313" s="183"/>
      <c r="B313" s="184"/>
      <c r="C313" s="169"/>
      <c r="D313" s="165" t="s">
        <v>1050</v>
      </c>
      <c r="E313" s="166">
        <v>50</v>
      </c>
      <c r="F313" s="166">
        <v>1510000</v>
      </c>
      <c r="I313" s="301" t="s">
        <v>769</v>
      </c>
      <c r="J313" s="248" t="s">
        <v>515</v>
      </c>
      <c r="K313" s="231" t="s">
        <v>770</v>
      </c>
      <c r="L313" s="231">
        <v>3.2</v>
      </c>
      <c r="M313" s="232">
        <v>190000</v>
      </c>
    </row>
    <row r="314" spans="1:13" ht="42.75" thickBot="1" x14ac:dyDescent="0.45">
      <c r="A314" s="183"/>
      <c r="B314" s="184"/>
      <c r="C314" s="169"/>
      <c r="D314" s="165" t="s">
        <v>1051</v>
      </c>
      <c r="E314" s="166">
        <v>50</v>
      </c>
      <c r="F314" s="166">
        <v>1550000</v>
      </c>
      <c r="H314" s="237"/>
      <c r="I314" s="318"/>
      <c r="J314" s="250"/>
      <c r="K314" s="248" t="s">
        <v>771</v>
      </c>
      <c r="L314" s="248">
        <v>3.2</v>
      </c>
      <c r="M314" s="258">
        <v>202000</v>
      </c>
    </row>
    <row r="315" spans="1:13" ht="32.25" thickBot="1" x14ac:dyDescent="0.45">
      <c r="A315" s="183"/>
      <c r="B315" s="184"/>
      <c r="C315" s="169"/>
      <c r="D315" s="165" t="s">
        <v>1052</v>
      </c>
      <c r="E315" s="166">
        <v>50</v>
      </c>
      <c r="F315" s="166">
        <v>1810000</v>
      </c>
      <c r="H315" s="307" t="s">
        <v>797</v>
      </c>
      <c r="I315" s="309" t="s">
        <v>797</v>
      </c>
      <c r="J315" s="259" t="s">
        <v>798</v>
      </c>
      <c r="K315" s="260" t="s">
        <v>799</v>
      </c>
      <c r="L315" s="261">
        <v>3.2</v>
      </c>
      <c r="M315" s="262">
        <v>104000</v>
      </c>
    </row>
    <row r="316" spans="1:13" ht="42.75" thickBot="1" x14ac:dyDescent="0.45">
      <c r="A316" s="183"/>
      <c r="B316" s="184"/>
      <c r="C316" s="174"/>
      <c r="D316" s="165" t="s">
        <v>1053</v>
      </c>
      <c r="E316" s="166">
        <v>50</v>
      </c>
      <c r="F316" s="166">
        <v>1860000</v>
      </c>
      <c r="H316" s="308"/>
      <c r="I316" s="310"/>
      <c r="J316" s="263"/>
      <c r="K316" s="260" t="s">
        <v>800</v>
      </c>
      <c r="L316" s="261">
        <v>3.2</v>
      </c>
      <c r="M316" s="262">
        <v>116000</v>
      </c>
    </row>
    <row r="317" spans="1:13" ht="32.25" thickBot="1" x14ac:dyDescent="0.45">
      <c r="A317" s="183"/>
      <c r="B317" s="184"/>
      <c r="C317" s="164" t="s">
        <v>933</v>
      </c>
      <c r="D317" s="165" t="s">
        <v>1054</v>
      </c>
      <c r="E317" s="166">
        <v>30</v>
      </c>
      <c r="F317" s="166">
        <v>600000</v>
      </c>
      <c r="H317" s="158"/>
      <c r="I317" s="311"/>
      <c r="J317" s="264"/>
      <c r="K317" s="260" t="s">
        <v>801</v>
      </c>
      <c r="L317" s="261">
        <v>6</v>
      </c>
      <c r="M317" s="262">
        <v>250000</v>
      </c>
    </row>
    <row r="318" spans="1:13" ht="42.75" thickBot="1" x14ac:dyDescent="0.45">
      <c r="A318" s="183"/>
      <c r="B318" s="184"/>
      <c r="C318" s="169"/>
      <c r="D318" s="165" t="s">
        <v>1055</v>
      </c>
      <c r="E318" s="166">
        <v>30</v>
      </c>
      <c r="F318" s="166">
        <v>600000</v>
      </c>
      <c r="H318" s="265"/>
      <c r="I318" s="319"/>
      <c r="J318" s="266"/>
      <c r="K318" s="267" t="s">
        <v>802</v>
      </c>
      <c r="L318" s="259">
        <v>6</v>
      </c>
      <c r="M318" s="268">
        <v>275000</v>
      </c>
    </row>
    <row r="319" spans="1:13" ht="31.5" x14ac:dyDescent="0.4">
      <c r="A319" s="183"/>
      <c r="B319" s="184"/>
      <c r="C319" s="169"/>
      <c r="D319" s="165" t="s">
        <v>1056</v>
      </c>
      <c r="E319" s="166">
        <v>30</v>
      </c>
      <c r="F319" s="166">
        <v>600000</v>
      </c>
      <c r="H319" s="159"/>
      <c r="I319" s="269" t="s">
        <v>803</v>
      </c>
      <c r="J319" s="259" t="s">
        <v>798</v>
      </c>
      <c r="K319" s="261" t="s">
        <v>804</v>
      </c>
      <c r="L319" s="261">
        <v>6</v>
      </c>
      <c r="M319" s="262">
        <v>165000</v>
      </c>
    </row>
    <row r="320" spans="1:13" ht="42" x14ac:dyDescent="0.4">
      <c r="A320" s="183"/>
      <c r="B320" s="184"/>
      <c r="C320" s="169"/>
      <c r="D320" s="165" t="s">
        <v>1057</v>
      </c>
      <c r="E320" s="166">
        <v>30</v>
      </c>
      <c r="F320" s="166">
        <v>600000</v>
      </c>
      <c r="H320" s="265"/>
      <c r="I320" s="270"/>
      <c r="J320" s="266"/>
      <c r="K320" s="271" t="s">
        <v>805</v>
      </c>
      <c r="L320" s="271">
        <v>6</v>
      </c>
      <c r="M320" s="272">
        <v>180000</v>
      </c>
    </row>
    <row r="321" spans="1:13" ht="42" x14ac:dyDescent="0.4">
      <c r="A321" s="185"/>
      <c r="B321" s="184"/>
      <c r="C321" s="169"/>
      <c r="D321" s="165" t="s">
        <v>1058</v>
      </c>
      <c r="E321" s="166">
        <v>30</v>
      </c>
      <c r="F321" s="166">
        <v>600000</v>
      </c>
      <c r="H321" s="273"/>
      <c r="I321" s="274"/>
      <c r="J321" s="263"/>
      <c r="K321" s="271" t="s">
        <v>806</v>
      </c>
      <c r="L321" s="271">
        <v>6</v>
      </c>
      <c r="M321" s="272">
        <v>310000</v>
      </c>
    </row>
    <row r="322" spans="1:13" ht="42" x14ac:dyDescent="0.4">
      <c r="B322" s="184"/>
      <c r="C322" s="169"/>
      <c r="D322" s="165" t="s">
        <v>1059</v>
      </c>
      <c r="E322" s="166">
        <v>30</v>
      </c>
      <c r="F322" s="166">
        <v>600000</v>
      </c>
      <c r="H322" s="158"/>
      <c r="I322" s="275" t="s">
        <v>803</v>
      </c>
      <c r="J322" s="264" t="s">
        <v>798</v>
      </c>
      <c r="K322" s="276" t="s">
        <v>807</v>
      </c>
      <c r="L322" s="271">
        <v>6</v>
      </c>
      <c r="M322" s="272">
        <v>160000</v>
      </c>
    </row>
    <row r="323" spans="1:13" ht="42" x14ac:dyDescent="0.4">
      <c r="A323" s="183"/>
      <c r="B323" s="184"/>
      <c r="C323" s="169"/>
      <c r="D323" s="165" t="s">
        <v>1060</v>
      </c>
      <c r="E323" s="166">
        <v>30</v>
      </c>
      <c r="F323" s="166">
        <v>600000</v>
      </c>
      <c r="H323" s="277"/>
      <c r="I323" s="237"/>
      <c r="J323" s="250"/>
      <c r="K323" s="276" t="s">
        <v>808</v>
      </c>
      <c r="L323" s="231">
        <v>6</v>
      </c>
      <c r="M323" s="278">
        <v>170000</v>
      </c>
    </row>
    <row r="324" spans="1:13" ht="42.75" thickBot="1" x14ac:dyDescent="0.45">
      <c r="A324" s="183"/>
      <c r="B324" s="184"/>
      <c r="C324" s="169"/>
      <c r="D324" s="165" t="s">
        <v>1061</v>
      </c>
      <c r="E324" s="166">
        <v>30</v>
      </c>
      <c r="F324" s="166">
        <v>600000</v>
      </c>
      <c r="H324" s="279"/>
      <c r="I324" s="280"/>
      <c r="J324" s="281"/>
      <c r="K324" s="282" t="s">
        <v>809</v>
      </c>
      <c r="L324" s="283">
        <v>6</v>
      </c>
      <c r="M324" s="284">
        <v>190000</v>
      </c>
    </row>
    <row r="325" spans="1:13" ht="42" x14ac:dyDescent="0.4">
      <c r="A325" s="183"/>
      <c r="B325" s="184"/>
      <c r="C325" s="169"/>
      <c r="D325" s="165" t="s">
        <v>1062</v>
      </c>
      <c r="E325" s="166">
        <v>30</v>
      </c>
      <c r="F325" s="166">
        <v>600000</v>
      </c>
    </row>
    <row r="326" spans="1:13" ht="52.5" x14ac:dyDescent="0.4">
      <c r="A326" s="183"/>
      <c r="B326" s="186"/>
      <c r="C326" s="174"/>
      <c r="D326" s="165" t="s">
        <v>1063</v>
      </c>
      <c r="E326" s="166">
        <v>30</v>
      </c>
      <c r="F326" s="166">
        <v>600000</v>
      </c>
    </row>
    <row r="327" spans="1:13" ht="31.5" x14ac:dyDescent="0.4">
      <c r="A327" s="183"/>
      <c r="B327" s="182" t="s">
        <v>895</v>
      </c>
      <c r="C327" s="164" t="s">
        <v>874</v>
      </c>
      <c r="D327" s="165" t="s">
        <v>1064</v>
      </c>
      <c r="E327" s="166">
        <v>180</v>
      </c>
      <c r="F327" s="166">
        <v>5000000</v>
      </c>
    </row>
    <row r="328" spans="1:13" ht="31.5" x14ac:dyDescent="0.4">
      <c r="A328" s="183"/>
      <c r="B328" s="184"/>
      <c r="C328" s="169"/>
      <c r="D328" s="165" t="s">
        <v>1065</v>
      </c>
      <c r="E328" s="166">
        <v>180</v>
      </c>
      <c r="F328" s="166">
        <v>5000000</v>
      </c>
    </row>
    <row r="329" spans="1:13" ht="31.5" x14ac:dyDescent="0.4">
      <c r="A329" s="183"/>
      <c r="B329" s="184"/>
      <c r="C329" s="169"/>
      <c r="D329" s="165" t="s">
        <v>1066</v>
      </c>
      <c r="E329" s="166">
        <v>180</v>
      </c>
      <c r="F329" s="166">
        <v>5000000</v>
      </c>
    </row>
    <row r="330" spans="1:13" ht="31.5" x14ac:dyDescent="0.4">
      <c r="A330" s="183"/>
      <c r="B330" s="184"/>
      <c r="C330" s="169"/>
      <c r="D330" s="165" t="s">
        <v>1067</v>
      </c>
      <c r="E330" s="166">
        <v>180</v>
      </c>
      <c r="F330" s="166">
        <v>5000000</v>
      </c>
    </row>
    <row r="331" spans="1:13" ht="31.5" x14ac:dyDescent="0.4">
      <c r="A331" s="183"/>
      <c r="B331" s="184"/>
      <c r="C331" s="169"/>
      <c r="D331" s="165" t="s">
        <v>1068</v>
      </c>
      <c r="E331" s="166">
        <v>180</v>
      </c>
      <c r="F331" s="166">
        <v>5000000</v>
      </c>
    </row>
    <row r="332" spans="1:13" ht="31.5" x14ac:dyDescent="0.4">
      <c r="A332" s="183"/>
      <c r="B332" s="184"/>
      <c r="C332" s="169"/>
      <c r="D332" s="165" t="s">
        <v>1069</v>
      </c>
      <c r="E332" s="166">
        <v>180</v>
      </c>
      <c r="F332" s="166">
        <v>5000000</v>
      </c>
    </row>
    <row r="333" spans="1:13" ht="31.5" x14ac:dyDescent="0.4">
      <c r="A333" s="183"/>
      <c r="B333" s="184"/>
      <c r="C333" s="169"/>
      <c r="D333" s="165" t="s">
        <v>1070</v>
      </c>
      <c r="E333" s="166">
        <v>120</v>
      </c>
      <c r="F333" s="166">
        <v>5000000</v>
      </c>
    </row>
    <row r="334" spans="1:13" ht="31.5" x14ac:dyDescent="0.4">
      <c r="A334" s="185"/>
      <c r="B334" s="184"/>
      <c r="C334" s="169"/>
      <c r="D334" s="165" t="s">
        <v>1071</v>
      </c>
      <c r="E334" s="166">
        <v>100</v>
      </c>
      <c r="F334" s="166">
        <v>5000000</v>
      </c>
    </row>
    <row r="335" spans="1:13" ht="31.5" x14ac:dyDescent="0.4">
      <c r="B335" s="184"/>
      <c r="C335" s="169"/>
      <c r="D335" s="165" t="s">
        <v>1072</v>
      </c>
      <c r="E335" s="166">
        <v>100</v>
      </c>
      <c r="F335" s="166">
        <v>5000000</v>
      </c>
    </row>
    <row r="336" spans="1:13" ht="21" x14ac:dyDescent="0.4">
      <c r="A336" s="183"/>
      <c r="B336" s="184"/>
      <c r="C336" s="169"/>
      <c r="D336" s="165" t="s">
        <v>1073</v>
      </c>
      <c r="E336" s="166">
        <v>90</v>
      </c>
      <c r="F336" s="166">
        <v>5000000</v>
      </c>
    </row>
    <row r="337" spans="1:6" ht="21" x14ac:dyDescent="0.4">
      <c r="A337" s="183"/>
      <c r="B337" s="184"/>
      <c r="C337" s="169"/>
      <c r="D337" s="165" t="s">
        <v>1074</v>
      </c>
      <c r="E337" s="166">
        <v>90</v>
      </c>
      <c r="F337" s="166">
        <v>5000000</v>
      </c>
    </row>
    <row r="338" spans="1:6" ht="21" x14ac:dyDescent="0.4">
      <c r="A338" s="183"/>
      <c r="B338" s="184"/>
      <c r="C338" s="169"/>
      <c r="D338" s="165" t="s">
        <v>1075</v>
      </c>
      <c r="E338" s="166">
        <v>90</v>
      </c>
      <c r="F338" s="166">
        <v>5000000</v>
      </c>
    </row>
    <row r="339" spans="1:6" ht="21" x14ac:dyDescent="0.4">
      <c r="A339" s="185"/>
      <c r="B339" s="186"/>
      <c r="C339" s="174"/>
      <c r="D339" s="165" t="s">
        <v>1076</v>
      </c>
      <c r="E339" s="166">
        <v>90</v>
      </c>
      <c r="F339" s="166">
        <v>5000000</v>
      </c>
    </row>
    <row r="340" spans="1:6" ht="42" x14ac:dyDescent="0.4">
      <c r="B340" s="182" t="s">
        <v>897</v>
      </c>
      <c r="C340" s="187" t="s">
        <v>874</v>
      </c>
      <c r="D340" s="165" t="s">
        <v>1077</v>
      </c>
      <c r="E340" s="166">
        <v>100</v>
      </c>
      <c r="F340" s="166">
        <v>4500000</v>
      </c>
    </row>
    <row r="341" spans="1:6" ht="42" x14ac:dyDescent="0.4">
      <c r="A341" s="183"/>
      <c r="B341" s="184"/>
      <c r="C341" s="189"/>
      <c r="D341" s="165" t="s">
        <v>1078</v>
      </c>
      <c r="E341" s="166">
        <v>100</v>
      </c>
      <c r="F341" s="166">
        <v>4500000</v>
      </c>
    </row>
    <row r="342" spans="1:6" ht="42" x14ac:dyDescent="0.4">
      <c r="A342" s="183"/>
      <c r="B342" s="184"/>
      <c r="C342" s="187" t="s">
        <v>893</v>
      </c>
      <c r="D342" s="165" t="s">
        <v>1079</v>
      </c>
      <c r="E342" s="166">
        <v>50</v>
      </c>
      <c r="F342" s="166">
        <v>1250000</v>
      </c>
    </row>
    <row r="343" spans="1:6" ht="42" x14ac:dyDescent="0.4">
      <c r="A343" s="183"/>
      <c r="B343" s="184"/>
      <c r="C343" s="189"/>
      <c r="D343" s="165" t="s">
        <v>1080</v>
      </c>
      <c r="E343" s="166">
        <v>50</v>
      </c>
      <c r="F343" s="166">
        <v>1250000</v>
      </c>
    </row>
    <row r="344" spans="1:6" ht="31.5" x14ac:dyDescent="0.4">
      <c r="A344" s="183"/>
      <c r="B344" s="186"/>
      <c r="C344" s="201" t="s">
        <v>933</v>
      </c>
      <c r="D344" s="165" t="s">
        <v>1081</v>
      </c>
      <c r="E344" s="166">
        <v>25</v>
      </c>
      <c r="F344" s="166">
        <v>600000</v>
      </c>
    </row>
    <row r="345" spans="1:6" ht="31.5" x14ac:dyDescent="0.4">
      <c r="A345" s="183"/>
      <c r="B345" s="182" t="s">
        <v>899</v>
      </c>
      <c r="C345" s="164" t="s">
        <v>874</v>
      </c>
      <c r="D345" s="165" t="s">
        <v>1082</v>
      </c>
      <c r="E345" s="166">
        <v>180</v>
      </c>
      <c r="F345" s="166">
        <v>5000000</v>
      </c>
    </row>
    <row r="346" spans="1:6" ht="31.5" x14ac:dyDescent="0.4">
      <c r="A346" s="183"/>
      <c r="B346" s="184"/>
      <c r="C346" s="169"/>
      <c r="D346" s="165" t="s">
        <v>1083</v>
      </c>
      <c r="E346" s="166">
        <v>180</v>
      </c>
      <c r="F346" s="166">
        <v>5000000</v>
      </c>
    </row>
    <row r="347" spans="1:6" ht="31.5" x14ac:dyDescent="0.4">
      <c r="A347" s="183"/>
      <c r="B347" s="184"/>
      <c r="C347" s="169"/>
      <c r="D347" s="165" t="s">
        <v>1084</v>
      </c>
      <c r="E347" s="166">
        <v>180</v>
      </c>
      <c r="F347" s="166">
        <v>5000000</v>
      </c>
    </row>
    <row r="348" spans="1:6" ht="42" x14ac:dyDescent="0.4">
      <c r="A348" s="183"/>
      <c r="B348" s="184"/>
      <c r="C348" s="169"/>
      <c r="D348" s="165" t="s">
        <v>1085</v>
      </c>
      <c r="E348" s="166">
        <v>180</v>
      </c>
      <c r="F348" s="166">
        <v>5000000</v>
      </c>
    </row>
    <row r="349" spans="1:6" ht="42" x14ac:dyDescent="0.4">
      <c r="A349" s="183"/>
      <c r="B349" s="184"/>
      <c r="C349" s="169"/>
      <c r="D349" s="165" t="s">
        <v>1086</v>
      </c>
      <c r="E349" s="166">
        <v>180</v>
      </c>
      <c r="F349" s="166">
        <v>5000000</v>
      </c>
    </row>
    <row r="350" spans="1:6" ht="42" x14ac:dyDescent="0.4">
      <c r="A350" s="183"/>
      <c r="B350" s="184"/>
      <c r="C350" s="169"/>
      <c r="D350" s="165" t="s">
        <v>1087</v>
      </c>
      <c r="E350" s="166">
        <v>180</v>
      </c>
      <c r="F350" s="166">
        <v>5000000</v>
      </c>
    </row>
    <row r="351" spans="1:6" ht="42" x14ac:dyDescent="0.4">
      <c r="A351" s="183"/>
      <c r="B351" s="184"/>
      <c r="C351" s="169"/>
      <c r="D351" s="165" t="s">
        <v>1088</v>
      </c>
      <c r="E351" s="166">
        <v>180</v>
      </c>
      <c r="F351" s="166">
        <v>5000000</v>
      </c>
    </row>
    <row r="352" spans="1:6" ht="42" x14ac:dyDescent="0.4">
      <c r="A352" s="183"/>
      <c r="B352" s="184"/>
      <c r="C352" s="169"/>
      <c r="D352" s="165" t="s">
        <v>1089</v>
      </c>
      <c r="E352" s="166">
        <v>180</v>
      </c>
      <c r="F352" s="166">
        <v>5000000</v>
      </c>
    </row>
    <row r="353" spans="1:6" ht="42" x14ac:dyDescent="0.4">
      <c r="A353" s="183"/>
      <c r="B353" s="184"/>
      <c r="C353" s="169"/>
      <c r="D353" s="165" t="s">
        <v>1090</v>
      </c>
      <c r="E353" s="166">
        <v>180</v>
      </c>
      <c r="F353" s="166">
        <v>5000000</v>
      </c>
    </row>
    <row r="354" spans="1:6" ht="42" x14ac:dyDescent="0.4">
      <c r="A354" s="183"/>
      <c r="B354" s="184"/>
      <c r="C354" s="169"/>
      <c r="D354" s="165" t="s">
        <v>1091</v>
      </c>
      <c r="E354" s="166">
        <v>120</v>
      </c>
      <c r="F354" s="166">
        <v>5000000</v>
      </c>
    </row>
    <row r="355" spans="1:6" ht="42" x14ac:dyDescent="0.4">
      <c r="A355" s="183"/>
      <c r="B355" s="184"/>
      <c r="C355" s="169"/>
      <c r="D355" s="165" t="s">
        <v>1092</v>
      </c>
      <c r="E355" s="166">
        <v>120</v>
      </c>
      <c r="F355" s="166">
        <v>5000000</v>
      </c>
    </row>
    <row r="356" spans="1:6" ht="31.5" x14ac:dyDescent="0.4">
      <c r="A356" s="183"/>
      <c r="B356" s="184"/>
      <c r="C356" s="169"/>
      <c r="D356" s="165" t="s">
        <v>1093</v>
      </c>
      <c r="E356" s="166">
        <v>120</v>
      </c>
      <c r="F356" s="166">
        <v>5000000</v>
      </c>
    </row>
    <row r="357" spans="1:6" ht="31.5" x14ac:dyDescent="0.4">
      <c r="A357" s="183"/>
      <c r="B357" s="184"/>
      <c r="C357" s="169"/>
      <c r="D357" s="165" t="s">
        <v>1094</v>
      </c>
      <c r="E357" s="166">
        <v>120</v>
      </c>
      <c r="F357" s="166">
        <v>5000000</v>
      </c>
    </row>
    <row r="358" spans="1:6" ht="31.5" x14ac:dyDescent="0.4">
      <c r="A358" s="183"/>
      <c r="B358" s="184"/>
      <c r="C358" s="169"/>
      <c r="D358" s="165" t="s">
        <v>1095</v>
      </c>
      <c r="E358" s="166">
        <v>120</v>
      </c>
      <c r="F358" s="166">
        <v>5000000</v>
      </c>
    </row>
    <row r="359" spans="1:6" ht="42" x14ac:dyDescent="0.4">
      <c r="A359" s="183"/>
      <c r="B359" s="184"/>
      <c r="C359" s="169"/>
      <c r="D359" s="165" t="s">
        <v>1096</v>
      </c>
      <c r="E359" s="166">
        <v>120</v>
      </c>
      <c r="F359" s="166">
        <v>5000000</v>
      </c>
    </row>
    <row r="360" spans="1:6" ht="42" x14ac:dyDescent="0.4">
      <c r="A360" s="183"/>
      <c r="B360" s="184"/>
      <c r="C360" s="169"/>
      <c r="D360" s="165" t="s">
        <v>1097</v>
      </c>
      <c r="E360" s="166">
        <v>120</v>
      </c>
      <c r="F360" s="166">
        <v>5000000</v>
      </c>
    </row>
    <row r="361" spans="1:6" ht="42" x14ac:dyDescent="0.4">
      <c r="A361" s="183"/>
      <c r="B361" s="184"/>
      <c r="C361" s="169"/>
      <c r="D361" s="165" t="s">
        <v>1098</v>
      </c>
      <c r="E361" s="166">
        <v>120</v>
      </c>
      <c r="F361" s="166">
        <v>5000000</v>
      </c>
    </row>
    <row r="362" spans="1:6" ht="42" x14ac:dyDescent="0.4">
      <c r="A362" s="183"/>
      <c r="B362" s="184"/>
      <c r="C362" s="169"/>
      <c r="D362" s="165" t="s">
        <v>1099</v>
      </c>
      <c r="E362" s="166">
        <v>120</v>
      </c>
      <c r="F362" s="166">
        <v>5000000</v>
      </c>
    </row>
    <row r="363" spans="1:6" ht="42" x14ac:dyDescent="0.4">
      <c r="A363" s="183"/>
      <c r="B363" s="184"/>
      <c r="C363" s="169"/>
      <c r="D363" s="165" t="s">
        <v>1100</v>
      </c>
      <c r="E363" s="166">
        <v>120</v>
      </c>
      <c r="F363" s="166">
        <v>5000000</v>
      </c>
    </row>
    <row r="364" spans="1:6" ht="42" x14ac:dyDescent="0.4">
      <c r="A364" s="183"/>
      <c r="B364" s="184"/>
      <c r="C364" s="174"/>
      <c r="D364" s="165" t="s">
        <v>1101</v>
      </c>
      <c r="E364" s="166">
        <v>120</v>
      </c>
      <c r="F364" s="166">
        <v>5000000</v>
      </c>
    </row>
    <row r="365" spans="1:6" ht="31.5" x14ac:dyDescent="0.4">
      <c r="A365" s="183"/>
      <c r="B365" s="184"/>
      <c r="C365" s="164" t="s">
        <v>893</v>
      </c>
      <c r="D365" s="165" t="s">
        <v>1102</v>
      </c>
      <c r="E365" s="166">
        <v>50</v>
      </c>
      <c r="F365" s="166">
        <v>1650000</v>
      </c>
    </row>
    <row r="366" spans="1:6" ht="31.5" x14ac:dyDescent="0.4">
      <c r="A366" s="183"/>
      <c r="B366" s="184"/>
      <c r="C366" s="169"/>
      <c r="D366" s="165" t="s">
        <v>1103</v>
      </c>
      <c r="E366" s="166">
        <v>50</v>
      </c>
      <c r="F366" s="166">
        <v>1950000</v>
      </c>
    </row>
    <row r="367" spans="1:6" ht="31.5" x14ac:dyDescent="0.4">
      <c r="A367" s="183"/>
      <c r="B367" s="184"/>
      <c r="C367" s="169"/>
      <c r="D367" s="165" t="s">
        <v>1104</v>
      </c>
      <c r="E367" s="166">
        <v>50</v>
      </c>
      <c r="F367" s="166">
        <v>1950000</v>
      </c>
    </row>
    <row r="368" spans="1:6" ht="31.5" x14ac:dyDescent="0.4">
      <c r="A368" s="185"/>
      <c r="B368" s="184"/>
      <c r="C368" s="169"/>
      <c r="D368" s="165" t="s">
        <v>1105</v>
      </c>
      <c r="E368" s="166">
        <v>50</v>
      </c>
      <c r="F368" s="166">
        <v>1950000</v>
      </c>
    </row>
    <row r="369" spans="1:6" ht="31.5" x14ac:dyDescent="0.4">
      <c r="B369" s="184"/>
      <c r="C369" s="174"/>
      <c r="D369" s="165" t="s">
        <v>1106</v>
      </c>
      <c r="E369" s="166">
        <v>50</v>
      </c>
      <c r="F369" s="166">
        <v>1950000</v>
      </c>
    </row>
    <row r="370" spans="1:6" ht="42" x14ac:dyDescent="0.4">
      <c r="B370" s="184"/>
      <c r="C370" s="164" t="s">
        <v>893</v>
      </c>
      <c r="D370" s="165" t="s">
        <v>1107</v>
      </c>
      <c r="E370" s="166">
        <v>50</v>
      </c>
      <c r="F370" s="166">
        <v>2150000</v>
      </c>
    </row>
    <row r="371" spans="1:6" ht="42" x14ac:dyDescent="0.4">
      <c r="B371" s="184"/>
      <c r="C371" s="169"/>
      <c r="D371" s="165" t="s">
        <v>1108</v>
      </c>
      <c r="E371" s="166">
        <v>50</v>
      </c>
      <c r="F371" s="166">
        <v>2150000</v>
      </c>
    </row>
    <row r="372" spans="1:6" ht="42" x14ac:dyDescent="0.4">
      <c r="A372" s="183"/>
      <c r="B372" s="184"/>
      <c r="C372" s="169"/>
      <c r="D372" s="165" t="s">
        <v>1109</v>
      </c>
      <c r="E372" s="166">
        <v>50</v>
      </c>
      <c r="F372" s="166">
        <v>2250000</v>
      </c>
    </row>
    <row r="373" spans="1:6" ht="42" x14ac:dyDescent="0.4">
      <c r="A373" s="183"/>
      <c r="B373" s="186"/>
      <c r="C373" s="174"/>
      <c r="D373" s="165" t="s">
        <v>1110</v>
      </c>
      <c r="E373" s="166">
        <v>50</v>
      </c>
      <c r="F373" s="166">
        <v>2250000</v>
      </c>
    </row>
    <row r="374" spans="1:6" ht="42" x14ac:dyDescent="0.4">
      <c r="A374" s="183"/>
      <c r="B374" s="202" t="s">
        <v>901</v>
      </c>
      <c r="C374" s="201" t="s">
        <v>874</v>
      </c>
      <c r="D374" s="165" t="s">
        <v>1111</v>
      </c>
      <c r="E374" s="166">
        <v>112.5</v>
      </c>
      <c r="F374" s="166">
        <v>5000000</v>
      </c>
    </row>
    <row r="375" spans="1:6" ht="31.5" x14ac:dyDescent="0.4">
      <c r="A375" s="183"/>
      <c r="B375" s="202" t="s">
        <v>903</v>
      </c>
      <c r="C375" s="201" t="s">
        <v>933</v>
      </c>
      <c r="D375" s="165" t="s">
        <v>1112</v>
      </c>
      <c r="E375" s="166">
        <v>10</v>
      </c>
      <c r="F375" s="166">
        <v>600000</v>
      </c>
    </row>
    <row r="376" spans="1:6" ht="42" x14ac:dyDescent="0.4">
      <c r="A376" s="183"/>
      <c r="B376" s="182" t="s">
        <v>905</v>
      </c>
      <c r="C376" s="164" t="s">
        <v>893</v>
      </c>
      <c r="D376" s="165" t="s">
        <v>1113</v>
      </c>
      <c r="E376" s="166">
        <v>60</v>
      </c>
      <c r="F376" s="166">
        <v>2500000</v>
      </c>
    </row>
    <row r="377" spans="1:6" ht="42" x14ac:dyDescent="0.4">
      <c r="A377" s="183"/>
      <c r="B377" s="184"/>
      <c r="C377" s="169"/>
      <c r="D377" s="165" t="s">
        <v>1114</v>
      </c>
      <c r="E377" s="166">
        <v>60</v>
      </c>
      <c r="F377" s="166">
        <v>3545000</v>
      </c>
    </row>
    <row r="378" spans="1:6" ht="42" x14ac:dyDescent="0.4">
      <c r="A378" s="183"/>
      <c r="B378" s="184"/>
      <c r="C378" s="169"/>
      <c r="D378" s="165" t="s">
        <v>1115</v>
      </c>
      <c r="E378" s="166">
        <v>60</v>
      </c>
      <c r="F378" s="166">
        <v>4000000</v>
      </c>
    </row>
    <row r="379" spans="1:6" ht="42" x14ac:dyDescent="0.4">
      <c r="A379" s="183"/>
      <c r="B379" s="184"/>
      <c r="C379" s="169"/>
      <c r="D379" s="165" t="s">
        <v>1116</v>
      </c>
      <c r="E379" s="166">
        <v>60</v>
      </c>
      <c r="F379" s="166">
        <v>2500000</v>
      </c>
    </row>
    <row r="380" spans="1:6" ht="42" x14ac:dyDescent="0.4">
      <c r="A380" s="183"/>
      <c r="B380" s="184"/>
      <c r="C380" s="169"/>
      <c r="D380" s="165" t="s">
        <v>1117</v>
      </c>
      <c r="E380" s="166">
        <v>60</v>
      </c>
      <c r="F380" s="166">
        <v>3750000</v>
      </c>
    </row>
    <row r="381" spans="1:6" ht="42" x14ac:dyDescent="0.4">
      <c r="A381" s="183"/>
      <c r="B381" s="184"/>
      <c r="C381" s="174"/>
      <c r="D381" s="165" t="s">
        <v>1118</v>
      </c>
      <c r="E381" s="166">
        <v>60</v>
      </c>
      <c r="F381" s="166">
        <v>4430000</v>
      </c>
    </row>
    <row r="382" spans="1:6" ht="42" x14ac:dyDescent="0.4">
      <c r="A382" s="183"/>
      <c r="B382" s="184"/>
      <c r="C382" s="164" t="s">
        <v>893</v>
      </c>
      <c r="D382" s="165" t="s">
        <v>1119</v>
      </c>
      <c r="E382" s="166">
        <v>60</v>
      </c>
      <c r="F382" s="166">
        <v>2500000</v>
      </c>
    </row>
    <row r="383" spans="1:6" ht="42" x14ac:dyDescent="0.4">
      <c r="A383" s="183"/>
      <c r="B383" s="184"/>
      <c r="C383" s="169"/>
      <c r="D383" s="165" t="s">
        <v>1120</v>
      </c>
      <c r="E383" s="166">
        <v>60</v>
      </c>
      <c r="F383" s="166">
        <v>3740000</v>
      </c>
    </row>
    <row r="384" spans="1:6" ht="42" x14ac:dyDescent="0.4">
      <c r="A384" s="183"/>
      <c r="B384" s="184"/>
      <c r="C384" s="169"/>
      <c r="D384" s="165" t="s">
        <v>1121</v>
      </c>
      <c r="E384" s="166">
        <v>60</v>
      </c>
      <c r="F384" s="166">
        <v>4215000</v>
      </c>
    </row>
    <row r="385" spans="1:6" ht="42" x14ac:dyDescent="0.4">
      <c r="A385" s="183"/>
      <c r="B385" s="184"/>
      <c r="C385" s="169"/>
      <c r="D385" s="165" t="s">
        <v>1122</v>
      </c>
      <c r="E385" s="166">
        <v>60</v>
      </c>
      <c r="F385" s="166">
        <v>2500000</v>
      </c>
    </row>
    <row r="386" spans="1:6" ht="42" x14ac:dyDescent="0.4">
      <c r="A386" s="183"/>
      <c r="B386" s="184"/>
      <c r="C386" s="169"/>
      <c r="D386" s="165" t="s">
        <v>1123</v>
      </c>
      <c r="E386" s="166">
        <v>60</v>
      </c>
      <c r="F386" s="166">
        <v>3750000</v>
      </c>
    </row>
    <row r="387" spans="1:6" ht="42" x14ac:dyDescent="0.4">
      <c r="A387" s="183"/>
      <c r="B387" s="184"/>
      <c r="C387" s="169"/>
      <c r="D387" s="165" t="s">
        <v>1124</v>
      </c>
      <c r="E387" s="166">
        <v>60</v>
      </c>
      <c r="F387" s="166">
        <v>4565000</v>
      </c>
    </row>
    <row r="388" spans="1:6" ht="42" x14ac:dyDescent="0.4">
      <c r="A388" s="183"/>
      <c r="B388" s="184"/>
      <c r="C388" s="169"/>
      <c r="D388" s="165" t="s">
        <v>1125</v>
      </c>
      <c r="E388" s="166">
        <v>60</v>
      </c>
      <c r="F388" s="166">
        <v>2500000</v>
      </c>
    </row>
    <row r="389" spans="1:6" ht="42" x14ac:dyDescent="0.4">
      <c r="A389" s="183"/>
      <c r="B389" s="184"/>
      <c r="C389" s="169"/>
      <c r="D389" s="165" t="s">
        <v>1126</v>
      </c>
      <c r="E389" s="166">
        <v>60</v>
      </c>
      <c r="F389" s="166">
        <v>3750000</v>
      </c>
    </row>
    <row r="390" spans="1:6" ht="42" x14ac:dyDescent="0.4">
      <c r="A390" s="183"/>
      <c r="B390" s="184"/>
      <c r="C390" s="169"/>
      <c r="D390" s="165" t="s">
        <v>1127</v>
      </c>
      <c r="E390" s="166">
        <v>60</v>
      </c>
      <c r="F390" s="166">
        <v>4895000</v>
      </c>
    </row>
    <row r="391" spans="1:6" ht="42" x14ac:dyDescent="0.4">
      <c r="A391" s="183"/>
      <c r="B391" s="184"/>
      <c r="C391" s="169"/>
      <c r="D391" s="165" t="s">
        <v>1128</v>
      </c>
      <c r="E391" s="166">
        <v>60</v>
      </c>
      <c r="F391" s="166">
        <v>2500000</v>
      </c>
    </row>
    <row r="392" spans="1:6" ht="42" x14ac:dyDescent="0.4">
      <c r="A392" s="183"/>
      <c r="B392" s="184"/>
      <c r="C392" s="169"/>
      <c r="D392" s="165" t="s">
        <v>1129</v>
      </c>
      <c r="E392" s="166">
        <v>60</v>
      </c>
      <c r="F392" s="166">
        <v>3750000</v>
      </c>
    </row>
    <row r="393" spans="1:6" ht="42" x14ac:dyDescent="0.4">
      <c r="A393" s="183"/>
      <c r="B393" s="184"/>
      <c r="C393" s="169"/>
      <c r="D393" s="165" t="s">
        <v>1130</v>
      </c>
      <c r="E393" s="166">
        <v>60</v>
      </c>
      <c r="F393" s="166">
        <v>5000000</v>
      </c>
    </row>
    <row r="394" spans="1:6" ht="42" x14ac:dyDescent="0.4">
      <c r="A394" s="183"/>
      <c r="B394" s="184"/>
      <c r="C394" s="169"/>
      <c r="D394" s="165" t="s">
        <v>1131</v>
      </c>
      <c r="E394" s="166">
        <v>60</v>
      </c>
      <c r="F394" s="166">
        <v>2500000</v>
      </c>
    </row>
    <row r="395" spans="1:6" ht="42" x14ac:dyDescent="0.4">
      <c r="A395" s="183"/>
      <c r="B395" s="184"/>
      <c r="C395" s="169"/>
      <c r="D395" s="165" t="s">
        <v>1132</v>
      </c>
      <c r="E395" s="166">
        <v>60</v>
      </c>
      <c r="F395" s="166">
        <v>3750000</v>
      </c>
    </row>
    <row r="396" spans="1:6" ht="42" x14ac:dyDescent="0.4">
      <c r="A396" s="183"/>
      <c r="B396" s="184"/>
      <c r="C396" s="169"/>
      <c r="D396" s="165" t="s">
        <v>1133</v>
      </c>
      <c r="E396" s="166">
        <v>60</v>
      </c>
      <c r="F396" s="166">
        <v>5000000</v>
      </c>
    </row>
    <row r="397" spans="1:6" ht="42" x14ac:dyDescent="0.4">
      <c r="A397" s="183"/>
      <c r="B397" s="184"/>
      <c r="C397" s="169"/>
      <c r="D397" s="165" t="s">
        <v>1134</v>
      </c>
      <c r="E397" s="166">
        <v>60</v>
      </c>
      <c r="F397" s="166">
        <v>2500000</v>
      </c>
    </row>
    <row r="398" spans="1:6" ht="42" x14ac:dyDescent="0.4">
      <c r="A398" s="183"/>
      <c r="B398" s="184"/>
      <c r="C398" s="169"/>
      <c r="D398" s="165" t="s">
        <v>1135</v>
      </c>
      <c r="E398" s="166">
        <v>60</v>
      </c>
      <c r="F398" s="166">
        <v>3750000</v>
      </c>
    </row>
    <row r="399" spans="1:6" ht="42" x14ac:dyDescent="0.4">
      <c r="A399" s="183"/>
      <c r="B399" s="184"/>
      <c r="C399" s="169"/>
      <c r="D399" s="165" t="s">
        <v>1136</v>
      </c>
      <c r="E399" s="166">
        <v>60</v>
      </c>
      <c r="F399" s="166">
        <v>5000000</v>
      </c>
    </row>
    <row r="400" spans="1:6" ht="42" x14ac:dyDescent="0.4">
      <c r="A400" s="183"/>
      <c r="B400" s="184"/>
      <c r="C400" s="169"/>
      <c r="D400" s="165" t="s">
        <v>1137</v>
      </c>
      <c r="E400" s="166">
        <v>50</v>
      </c>
      <c r="F400" s="166">
        <v>2500000</v>
      </c>
    </row>
    <row r="401" spans="1:6" ht="42" x14ac:dyDescent="0.4">
      <c r="A401" s="183"/>
      <c r="B401" s="184"/>
      <c r="C401" s="169"/>
      <c r="D401" s="165" t="s">
        <v>1138</v>
      </c>
      <c r="E401" s="166">
        <v>50</v>
      </c>
      <c r="F401" s="166">
        <v>2500000</v>
      </c>
    </row>
    <row r="402" spans="1:6" ht="42" x14ac:dyDescent="0.4">
      <c r="A402" s="183"/>
      <c r="B402" s="184"/>
      <c r="C402" s="169"/>
      <c r="D402" s="165" t="s">
        <v>1139</v>
      </c>
      <c r="E402" s="166">
        <v>50</v>
      </c>
      <c r="F402" s="166">
        <v>2500000</v>
      </c>
    </row>
    <row r="403" spans="1:6" ht="42" x14ac:dyDescent="0.4">
      <c r="A403" s="183"/>
      <c r="B403" s="184"/>
      <c r="C403" s="169"/>
      <c r="D403" s="165" t="s">
        <v>1140</v>
      </c>
      <c r="E403" s="166">
        <v>50</v>
      </c>
      <c r="F403" s="166">
        <v>2500000</v>
      </c>
    </row>
    <row r="404" spans="1:6" ht="42" x14ac:dyDescent="0.4">
      <c r="A404" s="183"/>
      <c r="B404" s="184"/>
      <c r="C404" s="169"/>
      <c r="D404" s="165" t="s">
        <v>1141</v>
      </c>
      <c r="E404" s="166">
        <v>50</v>
      </c>
      <c r="F404" s="166">
        <v>2500000</v>
      </c>
    </row>
    <row r="405" spans="1:6" ht="42" x14ac:dyDescent="0.4">
      <c r="A405" s="183"/>
      <c r="B405" s="184"/>
      <c r="C405" s="169"/>
      <c r="D405" s="165" t="s">
        <v>1142</v>
      </c>
      <c r="E405" s="166">
        <v>50</v>
      </c>
      <c r="F405" s="166">
        <v>2500000</v>
      </c>
    </row>
    <row r="406" spans="1:6" ht="42" x14ac:dyDescent="0.4">
      <c r="A406" s="183"/>
      <c r="B406" s="184"/>
      <c r="C406" s="169"/>
      <c r="D406" s="165" t="s">
        <v>1143</v>
      </c>
      <c r="E406" s="166">
        <v>50</v>
      </c>
      <c r="F406" s="166">
        <v>2500000</v>
      </c>
    </row>
    <row r="407" spans="1:6" ht="42" x14ac:dyDescent="0.4">
      <c r="A407" s="183"/>
      <c r="B407" s="184"/>
      <c r="C407" s="174"/>
      <c r="D407" s="165" t="s">
        <v>1144</v>
      </c>
      <c r="E407" s="166">
        <v>50</v>
      </c>
      <c r="F407" s="166">
        <v>2500000</v>
      </c>
    </row>
    <row r="408" spans="1:6" ht="42" x14ac:dyDescent="0.4">
      <c r="A408" s="183"/>
      <c r="B408" s="184"/>
      <c r="C408" s="164" t="s">
        <v>933</v>
      </c>
      <c r="D408" s="165" t="s">
        <v>1145</v>
      </c>
      <c r="E408" s="166">
        <v>45</v>
      </c>
      <c r="F408" s="166">
        <v>600000</v>
      </c>
    </row>
    <row r="409" spans="1:6" ht="42" x14ac:dyDescent="0.4">
      <c r="A409" s="183"/>
      <c r="B409" s="184"/>
      <c r="C409" s="169"/>
      <c r="D409" s="165" t="s">
        <v>1146</v>
      </c>
      <c r="E409" s="166">
        <v>45</v>
      </c>
      <c r="F409" s="166">
        <v>600000</v>
      </c>
    </row>
    <row r="410" spans="1:6" ht="42" x14ac:dyDescent="0.4">
      <c r="A410" s="183"/>
      <c r="B410" s="184"/>
      <c r="C410" s="169"/>
      <c r="D410" s="165" t="s">
        <v>1147</v>
      </c>
      <c r="E410" s="166">
        <v>45</v>
      </c>
      <c r="F410" s="166">
        <v>600000</v>
      </c>
    </row>
    <row r="411" spans="1:6" ht="42" x14ac:dyDescent="0.4">
      <c r="A411" s="183"/>
      <c r="B411" s="184"/>
      <c r="C411" s="169"/>
      <c r="D411" s="165" t="s">
        <v>1148</v>
      </c>
      <c r="E411" s="166">
        <v>45</v>
      </c>
      <c r="F411" s="166">
        <v>600000</v>
      </c>
    </row>
    <row r="412" spans="1:6" ht="42" x14ac:dyDescent="0.4">
      <c r="A412" s="183"/>
      <c r="B412" s="184"/>
      <c r="C412" s="169"/>
      <c r="D412" s="165" t="s">
        <v>1149</v>
      </c>
      <c r="E412" s="166">
        <v>45</v>
      </c>
      <c r="F412" s="166">
        <v>600000</v>
      </c>
    </row>
    <row r="413" spans="1:6" ht="42" x14ac:dyDescent="0.4">
      <c r="A413" s="183"/>
      <c r="B413" s="184"/>
      <c r="C413" s="174"/>
      <c r="D413" s="165" t="s">
        <v>1150</v>
      </c>
      <c r="E413" s="166">
        <v>45</v>
      </c>
      <c r="F413" s="166">
        <v>600000</v>
      </c>
    </row>
    <row r="414" spans="1:6" ht="42" x14ac:dyDescent="0.4">
      <c r="A414" s="183"/>
      <c r="B414" s="184"/>
      <c r="C414" s="164" t="s">
        <v>933</v>
      </c>
      <c r="D414" s="165" t="s">
        <v>1151</v>
      </c>
      <c r="E414" s="166">
        <v>45</v>
      </c>
      <c r="F414" s="166">
        <v>600000</v>
      </c>
    </row>
    <row r="415" spans="1:6" ht="42" x14ac:dyDescent="0.4">
      <c r="A415" s="183"/>
      <c r="B415" s="184"/>
      <c r="C415" s="169"/>
      <c r="D415" s="165" t="s">
        <v>1152</v>
      </c>
      <c r="E415" s="166">
        <v>45</v>
      </c>
      <c r="F415" s="166">
        <v>600000</v>
      </c>
    </row>
    <row r="416" spans="1:6" ht="42" x14ac:dyDescent="0.4">
      <c r="A416" s="183"/>
      <c r="B416" s="184"/>
      <c r="C416" s="169"/>
      <c r="D416" s="165" t="s">
        <v>1153</v>
      </c>
      <c r="E416" s="166">
        <v>45</v>
      </c>
      <c r="F416" s="166">
        <v>600000</v>
      </c>
    </row>
    <row r="417" spans="1:6" ht="42" x14ac:dyDescent="0.4">
      <c r="A417" s="183"/>
      <c r="B417" s="184"/>
      <c r="C417" s="169"/>
      <c r="D417" s="165" t="s">
        <v>1154</v>
      </c>
      <c r="E417" s="166">
        <v>45</v>
      </c>
      <c r="F417" s="166">
        <v>600000</v>
      </c>
    </row>
    <row r="418" spans="1:6" ht="42" x14ac:dyDescent="0.4">
      <c r="A418" s="183"/>
      <c r="B418" s="184"/>
      <c r="C418" s="169"/>
      <c r="D418" s="165" t="s">
        <v>1155</v>
      </c>
      <c r="E418" s="166">
        <v>45</v>
      </c>
      <c r="F418" s="166">
        <v>600000</v>
      </c>
    </row>
    <row r="419" spans="1:6" ht="42" x14ac:dyDescent="0.4">
      <c r="A419" s="183"/>
      <c r="B419" s="184"/>
      <c r="C419" s="169"/>
      <c r="D419" s="165" t="s">
        <v>1156</v>
      </c>
      <c r="E419" s="166">
        <v>45</v>
      </c>
      <c r="F419" s="166">
        <v>600000</v>
      </c>
    </row>
    <row r="420" spans="1:6" ht="42" x14ac:dyDescent="0.4">
      <c r="A420" s="183"/>
      <c r="B420" s="184"/>
      <c r="C420" s="169"/>
      <c r="D420" s="165" t="s">
        <v>1157</v>
      </c>
      <c r="E420" s="166">
        <v>45</v>
      </c>
      <c r="F420" s="166">
        <v>600000</v>
      </c>
    </row>
    <row r="421" spans="1:6" ht="42" x14ac:dyDescent="0.4">
      <c r="A421" s="183"/>
      <c r="B421" s="184"/>
      <c r="C421" s="169"/>
      <c r="D421" s="165" t="s">
        <v>1158</v>
      </c>
      <c r="E421" s="166">
        <v>45</v>
      </c>
      <c r="F421" s="166">
        <v>600000</v>
      </c>
    </row>
    <row r="422" spans="1:6" ht="42" x14ac:dyDescent="0.4">
      <c r="A422" s="183"/>
      <c r="B422" s="184"/>
      <c r="C422" s="169"/>
      <c r="D422" s="165" t="s">
        <v>1159</v>
      </c>
      <c r="E422" s="166">
        <v>45</v>
      </c>
      <c r="F422" s="166">
        <v>600000</v>
      </c>
    </row>
    <row r="423" spans="1:6" ht="42" x14ac:dyDescent="0.4">
      <c r="A423" s="183"/>
      <c r="B423" s="184"/>
      <c r="C423" s="169"/>
      <c r="D423" s="165" t="s">
        <v>1160</v>
      </c>
      <c r="E423" s="166">
        <v>45</v>
      </c>
      <c r="F423" s="166">
        <v>600000</v>
      </c>
    </row>
    <row r="424" spans="1:6" ht="42" x14ac:dyDescent="0.4">
      <c r="A424" s="183"/>
      <c r="B424" s="184"/>
      <c r="C424" s="169"/>
      <c r="D424" s="165" t="s">
        <v>1161</v>
      </c>
      <c r="E424" s="166">
        <v>45</v>
      </c>
      <c r="F424" s="166">
        <v>600000</v>
      </c>
    </row>
    <row r="425" spans="1:6" ht="42" x14ac:dyDescent="0.4">
      <c r="A425" s="183"/>
      <c r="B425" s="184"/>
      <c r="C425" s="169"/>
      <c r="D425" s="165" t="s">
        <v>1162</v>
      </c>
      <c r="E425" s="166">
        <v>45</v>
      </c>
      <c r="F425" s="166">
        <v>600000</v>
      </c>
    </row>
    <row r="426" spans="1:6" ht="42" x14ac:dyDescent="0.4">
      <c r="A426" s="183"/>
      <c r="B426" s="184"/>
      <c r="C426" s="169"/>
      <c r="D426" s="165" t="s">
        <v>1163</v>
      </c>
      <c r="E426" s="166">
        <v>45</v>
      </c>
      <c r="F426" s="166">
        <v>600000</v>
      </c>
    </row>
    <row r="427" spans="1:6" ht="42" x14ac:dyDescent="0.4">
      <c r="A427" s="183"/>
      <c r="B427" s="184"/>
      <c r="C427" s="169"/>
      <c r="D427" s="165" t="s">
        <v>1164</v>
      </c>
      <c r="E427" s="166">
        <v>45</v>
      </c>
      <c r="F427" s="166">
        <v>600000</v>
      </c>
    </row>
    <row r="428" spans="1:6" ht="42" x14ac:dyDescent="0.4">
      <c r="A428" s="183"/>
      <c r="B428" s="184"/>
      <c r="C428" s="169"/>
      <c r="D428" s="165" t="s">
        <v>1165</v>
      </c>
      <c r="E428" s="166">
        <v>45</v>
      </c>
      <c r="F428" s="166">
        <v>600000</v>
      </c>
    </row>
    <row r="429" spans="1:6" ht="42" x14ac:dyDescent="0.4">
      <c r="A429" s="183"/>
      <c r="B429" s="184"/>
      <c r="C429" s="169"/>
      <c r="D429" s="165" t="s">
        <v>1166</v>
      </c>
      <c r="E429" s="166">
        <v>45</v>
      </c>
      <c r="F429" s="166">
        <v>600000</v>
      </c>
    </row>
    <row r="430" spans="1:6" ht="42" x14ac:dyDescent="0.4">
      <c r="A430" s="183"/>
      <c r="B430" s="184"/>
      <c r="C430" s="169"/>
      <c r="D430" s="165" t="s">
        <v>1167</v>
      </c>
      <c r="E430" s="166">
        <v>45</v>
      </c>
      <c r="F430" s="166">
        <v>600000</v>
      </c>
    </row>
    <row r="431" spans="1:6" ht="42" x14ac:dyDescent="0.4">
      <c r="A431" s="183"/>
      <c r="B431" s="184"/>
      <c r="C431" s="169"/>
      <c r="D431" s="165" t="s">
        <v>1168</v>
      </c>
      <c r="E431" s="166">
        <v>45</v>
      </c>
      <c r="F431" s="166">
        <v>600000</v>
      </c>
    </row>
    <row r="432" spans="1:6" ht="21" x14ac:dyDescent="0.4">
      <c r="A432" s="183"/>
      <c r="B432" s="184"/>
      <c r="C432" s="169"/>
      <c r="D432" s="165" t="s">
        <v>1169</v>
      </c>
      <c r="E432" s="166">
        <v>45</v>
      </c>
      <c r="F432" s="166">
        <v>600000</v>
      </c>
    </row>
    <row r="433" spans="1:6" ht="42" x14ac:dyDescent="0.4">
      <c r="A433" s="183"/>
      <c r="B433" s="184"/>
      <c r="C433" s="169"/>
      <c r="D433" s="165" t="s">
        <v>1170</v>
      </c>
      <c r="E433" s="166">
        <v>45</v>
      </c>
      <c r="F433" s="166">
        <v>600000</v>
      </c>
    </row>
    <row r="434" spans="1:6" ht="42" x14ac:dyDescent="0.4">
      <c r="A434" s="183"/>
      <c r="B434" s="184"/>
      <c r="C434" s="169"/>
      <c r="D434" s="165" t="s">
        <v>1171</v>
      </c>
      <c r="E434" s="166">
        <v>45</v>
      </c>
      <c r="F434" s="166">
        <v>600000</v>
      </c>
    </row>
    <row r="435" spans="1:6" ht="42" x14ac:dyDescent="0.4">
      <c r="A435" s="183"/>
      <c r="B435" s="184"/>
      <c r="C435" s="169"/>
      <c r="D435" s="165" t="s">
        <v>1172</v>
      </c>
      <c r="E435" s="166">
        <v>45</v>
      </c>
      <c r="F435" s="166">
        <v>600000</v>
      </c>
    </row>
    <row r="436" spans="1:6" ht="42" x14ac:dyDescent="0.4">
      <c r="A436" s="183"/>
      <c r="B436" s="184"/>
      <c r="C436" s="169"/>
      <c r="D436" s="165" t="s">
        <v>1173</v>
      </c>
      <c r="E436" s="166">
        <v>45</v>
      </c>
      <c r="F436" s="166">
        <v>600000</v>
      </c>
    </row>
    <row r="437" spans="1:6" ht="42" x14ac:dyDescent="0.4">
      <c r="A437" s="183"/>
      <c r="B437" s="184"/>
      <c r="C437" s="169"/>
      <c r="D437" s="165" t="s">
        <v>1174</v>
      </c>
      <c r="E437" s="166">
        <v>45</v>
      </c>
      <c r="F437" s="166">
        <v>600000</v>
      </c>
    </row>
    <row r="438" spans="1:6" ht="42" x14ac:dyDescent="0.4">
      <c r="A438" s="183"/>
      <c r="B438" s="184"/>
      <c r="C438" s="169"/>
      <c r="D438" s="165" t="s">
        <v>1175</v>
      </c>
      <c r="E438" s="166">
        <v>45</v>
      </c>
      <c r="F438" s="166">
        <v>600000</v>
      </c>
    </row>
    <row r="439" spans="1:6" ht="42" x14ac:dyDescent="0.4">
      <c r="A439" s="183"/>
      <c r="B439" s="184"/>
      <c r="C439" s="169"/>
      <c r="D439" s="165" t="s">
        <v>1176</v>
      </c>
      <c r="E439" s="166">
        <v>45</v>
      </c>
      <c r="F439" s="166">
        <v>600000</v>
      </c>
    </row>
    <row r="440" spans="1:6" ht="21" x14ac:dyDescent="0.4">
      <c r="A440" s="183"/>
      <c r="B440" s="184"/>
      <c r="C440" s="169"/>
      <c r="D440" s="165" t="s">
        <v>1177</v>
      </c>
      <c r="E440" s="166">
        <v>30</v>
      </c>
      <c r="F440" s="166">
        <v>600000</v>
      </c>
    </row>
    <row r="441" spans="1:6" ht="42" x14ac:dyDescent="0.4">
      <c r="A441" s="183"/>
      <c r="B441" s="184"/>
      <c r="C441" s="169"/>
      <c r="D441" s="165" t="s">
        <v>1178</v>
      </c>
      <c r="E441" s="166">
        <v>30</v>
      </c>
      <c r="F441" s="166">
        <v>600000</v>
      </c>
    </row>
    <row r="442" spans="1:6" ht="42" x14ac:dyDescent="0.4">
      <c r="A442" s="185"/>
      <c r="B442" s="184"/>
      <c r="C442" s="169"/>
      <c r="D442" s="165" t="s">
        <v>1179</v>
      </c>
      <c r="E442" s="166">
        <v>30</v>
      </c>
      <c r="F442" s="166">
        <v>600000</v>
      </c>
    </row>
    <row r="443" spans="1:6" ht="42" x14ac:dyDescent="0.4">
      <c r="B443" s="184"/>
      <c r="C443" s="169"/>
      <c r="D443" s="165" t="s">
        <v>1180</v>
      </c>
      <c r="E443" s="166">
        <v>30</v>
      </c>
      <c r="F443" s="166">
        <v>600000</v>
      </c>
    </row>
    <row r="444" spans="1:6" ht="42" x14ac:dyDescent="0.4">
      <c r="A444" s="203"/>
      <c r="B444" s="184"/>
      <c r="C444" s="169"/>
      <c r="D444" s="165" t="s">
        <v>1181</v>
      </c>
      <c r="E444" s="166">
        <v>30</v>
      </c>
      <c r="F444" s="166">
        <v>600000</v>
      </c>
    </row>
    <row r="445" spans="1:6" ht="42" x14ac:dyDescent="0.4">
      <c r="B445" s="184"/>
      <c r="C445" s="169"/>
      <c r="D445" s="165" t="s">
        <v>1182</v>
      </c>
      <c r="E445" s="166">
        <v>30</v>
      </c>
      <c r="F445" s="166">
        <v>600000</v>
      </c>
    </row>
    <row r="446" spans="1:6" ht="42" x14ac:dyDescent="0.4">
      <c r="B446" s="184"/>
      <c r="C446" s="169"/>
      <c r="D446" s="165" t="s">
        <v>1183</v>
      </c>
      <c r="E446" s="166">
        <v>30</v>
      </c>
      <c r="F446" s="166">
        <v>600000</v>
      </c>
    </row>
    <row r="447" spans="1:6" ht="42" x14ac:dyDescent="0.4">
      <c r="A447" s="191"/>
      <c r="B447" s="186"/>
      <c r="C447" s="174"/>
      <c r="D447" s="165" t="s">
        <v>1184</v>
      </c>
      <c r="E447" s="166">
        <v>30</v>
      </c>
      <c r="F447" s="166">
        <v>600000</v>
      </c>
    </row>
    <row r="448" spans="1:6" ht="42" x14ac:dyDescent="0.4">
      <c r="B448" s="204" t="s">
        <v>1185</v>
      </c>
      <c r="C448" s="187" t="s">
        <v>874</v>
      </c>
      <c r="D448" s="165" t="s">
        <v>1186</v>
      </c>
      <c r="E448" s="166">
        <v>180</v>
      </c>
      <c r="F448" s="166">
        <v>5000000</v>
      </c>
    </row>
    <row r="449" spans="2:6" ht="42" x14ac:dyDescent="0.4">
      <c r="B449" s="200"/>
      <c r="C449" s="189"/>
      <c r="D449" s="165" t="s">
        <v>1187</v>
      </c>
      <c r="E449" s="166">
        <v>120</v>
      </c>
      <c r="F449" s="166">
        <v>5000000</v>
      </c>
    </row>
    <row r="450" spans="2:6" ht="52.5" x14ac:dyDescent="0.4">
      <c r="B450" s="205" t="s">
        <v>909</v>
      </c>
      <c r="C450" s="201" t="s">
        <v>874</v>
      </c>
      <c r="D450" s="165" t="s">
        <v>1188</v>
      </c>
      <c r="E450" s="166">
        <v>112.5</v>
      </c>
      <c r="F450" s="166">
        <v>5000000</v>
      </c>
    </row>
    <row r="451" spans="2:6" ht="21" x14ac:dyDescent="0.4">
      <c r="B451" s="190" t="s">
        <v>911</v>
      </c>
      <c r="C451" s="187" t="s">
        <v>874</v>
      </c>
      <c r="D451" s="165" t="s">
        <v>1189</v>
      </c>
      <c r="E451" s="166">
        <v>150</v>
      </c>
      <c r="F451" s="166">
        <v>6000000</v>
      </c>
    </row>
    <row r="452" spans="2:6" ht="21" x14ac:dyDescent="0.4">
      <c r="B452" s="192"/>
      <c r="C452" s="189"/>
      <c r="D452" s="165" t="s">
        <v>1190</v>
      </c>
      <c r="E452" s="166">
        <v>240</v>
      </c>
      <c r="F452" s="166">
        <v>6000000</v>
      </c>
    </row>
    <row r="453" spans="2:6" ht="21" x14ac:dyDescent="0.4">
      <c r="B453" s="206" t="s">
        <v>913</v>
      </c>
      <c r="C453" s="207" t="s">
        <v>874</v>
      </c>
      <c r="D453" s="208" t="s">
        <v>1191</v>
      </c>
      <c r="E453" s="209">
        <v>100</v>
      </c>
      <c r="F453" s="209">
        <v>5000000</v>
      </c>
    </row>
    <row r="454" spans="2:6" ht="42" x14ac:dyDescent="0.4">
      <c r="B454" s="179" t="s">
        <v>915</v>
      </c>
      <c r="C454" s="210" t="s">
        <v>933</v>
      </c>
      <c r="D454" s="211" t="s">
        <v>1192</v>
      </c>
      <c r="E454" s="212">
        <v>40</v>
      </c>
      <c r="F454" s="197">
        <v>600000</v>
      </c>
    </row>
    <row r="455" spans="2:6" ht="42" x14ac:dyDescent="0.4">
      <c r="B455" s="213"/>
      <c r="C455" s="214"/>
      <c r="D455" s="215" t="s">
        <v>1193</v>
      </c>
      <c r="E455" s="216">
        <v>40</v>
      </c>
      <c r="F455" s="197">
        <v>600000</v>
      </c>
    </row>
    <row r="456" spans="2:6" ht="42" x14ac:dyDescent="0.4">
      <c r="B456" s="217"/>
      <c r="C456" s="218" t="s">
        <v>1194</v>
      </c>
      <c r="D456" s="219" t="s">
        <v>1195</v>
      </c>
      <c r="E456" s="220">
        <v>60</v>
      </c>
      <c r="F456" s="197">
        <v>1950000</v>
      </c>
    </row>
    <row r="457" spans="2:6" ht="42" x14ac:dyDescent="0.4">
      <c r="B457" s="217"/>
      <c r="C457" s="221"/>
      <c r="D457" s="196" t="s">
        <v>1196</v>
      </c>
      <c r="E457" s="197">
        <v>80</v>
      </c>
      <c r="F457" s="197">
        <v>2100000</v>
      </c>
    </row>
    <row r="458" spans="2:6" ht="42" x14ac:dyDescent="0.4">
      <c r="B458" s="222"/>
      <c r="C458" s="223"/>
      <c r="D458" s="196" t="s">
        <v>1197</v>
      </c>
      <c r="E458" s="197">
        <v>60</v>
      </c>
      <c r="F458" s="197">
        <v>2000000</v>
      </c>
    </row>
    <row r="459" spans="2:6" ht="42" x14ac:dyDescent="0.4">
      <c r="B459" s="222"/>
      <c r="C459" s="223"/>
      <c r="D459" s="196" t="s">
        <v>1198</v>
      </c>
      <c r="E459" s="197">
        <v>80</v>
      </c>
      <c r="F459" s="197">
        <v>2150000</v>
      </c>
    </row>
    <row r="460" spans="2:6" ht="42" x14ac:dyDescent="0.4">
      <c r="B460" s="224"/>
      <c r="C460" s="225" t="s">
        <v>352</v>
      </c>
      <c r="D460" s="196" t="s">
        <v>1199</v>
      </c>
      <c r="E460" s="197">
        <v>100</v>
      </c>
      <c r="F460" s="197">
        <v>4700000</v>
      </c>
    </row>
    <row r="461" spans="2:6" ht="42" x14ac:dyDescent="0.4">
      <c r="B461" s="226"/>
      <c r="C461" s="223"/>
      <c r="D461" s="196" t="s">
        <v>1200</v>
      </c>
      <c r="E461" s="197">
        <v>120</v>
      </c>
      <c r="F461" s="197">
        <v>5000000</v>
      </c>
    </row>
    <row r="462" spans="2:6" ht="42" x14ac:dyDescent="0.4">
      <c r="B462" s="226"/>
      <c r="C462" s="223"/>
      <c r="D462" s="196" t="s">
        <v>1201</v>
      </c>
      <c r="E462" s="197">
        <v>100</v>
      </c>
      <c r="F462" s="197">
        <v>5000000</v>
      </c>
    </row>
    <row r="463" spans="2:6" ht="42" x14ac:dyDescent="0.4">
      <c r="B463" s="227"/>
      <c r="C463" s="228"/>
      <c r="D463" s="215" t="s">
        <v>1202</v>
      </c>
      <c r="E463" s="216">
        <v>120</v>
      </c>
      <c r="F463" s="216">
        <v>5000000</v>
      </c>
    </row>
  </sheetData>
  <sheetProtection algorithmName="SHA-512" hashValue="R4yODLqr9Bzk8AhUHKf3Mta8dUprsdlRwUmhJXmDm/Ke64ZbvXP9pv45sZ3akv9Sb6wbba2Vvce41s8mp0zJgg==" saltValue="BddUnCFMMVabMKOPQaBPqA==" spinCount="100000" sheet="1" objects="1" scenarios="1"/>
  <mergeCells count="259">
    <mergeCell ref="A111:C111"/>
    <mergeCell ref="D111:Q111"/>
    <mergeCell ref="A112:C112"/>
    <mergeCell ref="A113:C113"/>
    <mergeCell ref="I112:M112"/>
    <mergeCell ref="I113:M113"/>
    <mergeCell ref="D112:H112"/>
    <mergeCell ref="D113:H113"/>
    <mergeCell ref="N112:R112"/>
    <mergeCell ref="A117:C117"/>
    <mergeCell ref="D117:H117"/>
    <mergeCell ref="I117:M117"/>
    <mergeCell ref="N117:R117"/>
    <mergeCell ref="S116:W116"/>
    <mergeCell ref="S117:W117"/>
    <mergeCell ref="A114:C114"/>
    <mergeCell ref="A115:C115"/>
    <mergeCell ref="D114:Q114"/>
    <mergeCell ref="D115:Q115"/>
    <mergeCell ref="A116:C116"/>
    <mergeCell ref="D116:H116"/>
    <mergeCell ref="I116:M116"/>
    <mergeCell ref="N116:R116"/>
    <mergeCell ref="A108:C108"/>
    <mergeCell ref="A109:C109"/>
    <mergeCell ref="D108:R108"/>
    <mergeCell ref="D109:R109"/>
    <mergeCell ref="A110:C110"/>
    <mergeCell ref="D110:Q110"/>
    <mergeCell ref="A102:C102"/>
    <mergeCell ref="D102:Q102"/>
    <mergeCell ref="A103:C103"/>
    <mergeCell ref="D103:R103"/>
    <mergeCell ref="A104:C104"/>
    <mergeCell ref="D104:I104"/>
    <mergeCell ref="A105:C105"/>
    <mergeCell ref="A106:C106"/>
    <mergeCell ref="A107:C107"/>
    <mergeCell ref="D105:I105"/>
    <mergeCell ref="D106:I106"/>
    <mergeCell ref="D107:I107"/>
    <mergeCell ref="A97:R97"/>
    <mergeCell ref="A99:C99"/>
    <mergeCell ref="D99:R99"/>
    <mergeCell ref="A100:C100"/>
    <mergeCell ref="D100:R100"/>
    <mergeCell ref="A101:C101"/>
    <mergeCell ref="D101:R101"/>
    <mergeCell ref="A91:R91"/>
    <mergeCell ref="A92:C92"/>
    <mergeCell ref="D92:Q92"/>
    <mergeCell ref="A93:C93"/>
    <mergeCell ref="D93:Q93"/>
    <mergeCell ref="A94:C94"/>
    <mergeCell ref="D94:Q94"/>
    <mergeCell ref="A98:C98"/>
    <mergeCell ref="D98:R98"/>
    <mergeCell ref="A86:C86"/>
    <mergeCell ref="D86:R86"/>
    <mergeCell ref="A87:C87"/>
    <mergeCell ref="D87:Q87"/>
    <mergeCell ref="S87:U87"/>
    <mergeCell ref="A88:C88"/>
    <mergeCell ref="D88:Q88"/>
    <mergeCell ref="S88:U88"/>
    <mergeCell ref="A83:C83"/>
    <mergeCell ref="D83:R83"/>
    <mergeCell ref="A84:C84"/>
    <mergeCell ref="D84:R84"/>
    <mergeCell ref="A85:C85"/>
    <mergeCell ref="D85:I85"/>
    <mergeCell ref="J85:K85"/>
    <mergeCell ref="L85:R85"/>
    <mergeCell ref="A80:C80"/>
    <mergeCell ref="D80:R80"/>
    <mergeCell ref="A81:C81"/>
    <mergeCell ref="D81:R81"/>
    <mergeCell ref="A82:C82"/>
    <mergeCell ref="D82:R82"/>
    <mergeCell ref="A77:C77"/>
    <mergeCell ref="D77:R77"/>
    <mergeCell ref="A78:C78"/>
    <mergeCell ref="D78:R78"/>
    <mergeCell ref="A79:C79"/>
    <mergeCell ref="D79:R79"/>
    <mergeCell ref="A71:C71"/>
    <mergeCell ref="D71:R71"/>
    <mergeCell ref="A72:C72"/>
    <mergeCell ref="D72:R72"/>
    <mergeCell ref="A75:R75"/>
    <mergeCell ref="A76:C76"/>
    <mergeCell ref="D76:R76"/>
    <mergeCell ref="A68:C68"/>
    <mergeCell ref="D68:R68"/>
    <mergeCell ref="A69:C69"/>
    <mergeCell ref="D69:R69"/>
    <mergeCell ref="A70:C70"/>
    <mergeCell ref="D70:R70"/>
    <mergeCell ref="A63:C63"/>
    <mergeCell ref="D63:R63"/>
    <mergeCell ref="A66:C66"/>
    <mergeCell ref="D66:Q66"/>
    <mergeCell ref="A67:C67"/>
    <mergeCell ref="D67:Q67"/>
    <mergeCell ref="A60:R60"/>
    <mergeCell ref="A61:C61"/>
    <mergeCell ref="D61:E61"/>
    <mergeCell ref="G61:J61"/>
    <mergeCell ref="A62:C62"/>
    <mergeCell ref="D62:R62"/>
    <mergeCell ref="A64:C64"/>
    <mergeCell ref="A65:C65"/>
    <mergeCell ref="D64:R64"/>
    <mergeCell ref="D65:R65"/>
    <mergeCell ref="A55:C55"/>
    <mergeCell ref="D55:R55"/>
    <mergeCell ref="A56:C56"/>
    <mergeCell ref="D56:R56"/>
    <mergeCell ref="A57:C57"/>
    <mergeCell ref="D57:R57"/>
    <mergeCell ref="A52:C52"/>
    <mergeCell ref="D52:Q52"/>
    <mergeCell ref="A53:C53"/>
    <mergeCell ref="D53:R53"/>
    <mergeCell ref="A54:C54"/>
    <mergeCell ref="D54:R54"/>
    <mergeCell ref="A49:C49"/>
    <mergeCell ref="D49:R49"/>
    <mergeCell ref="A50:C50"/>
    <mergeCell ref="D50:R50"/>
    <mergeCell ref="A51:C51"/>
    <mergeCell ref="D51:Q51"/>
    <mergeCell ref="A46:C46"/>
    <mergeCell ref="D46:R46"/>
    <mergeCell ref="A47:C47"/>
    <mergeCell ref="D47:J47"/>
    <mergeCell ref="L47:R47"/>
    <mergeCell ref="A48:C48"/>
    <mergeCell ref="D48:E48"/>
    <mergeCell ref="G48:J48"/>
    <mergeCell ref="A43:C43"/>
    <mergeCell ref="D43:R43"/>
    <mergeCell ref="A44:C44"/>
    <mergeCell ref="D44:R44"/>
    <mergeCell ref="A45:C45"/>
    <mergeCell ref="D45:R45"/>
    <mergeCell ref="A40:C40"/>
    <mergeCell ref="D40:R40"/>
    <mergeCell ref="A41:C41"/>
    <mergeCell ref="D41:R41"/>
    <mergeCell ref="A42:C42"/>
    <mergeCell ref="D42:J42"/>
    <mergeCell ref="L42:R42"/>
    <mergeCell ref="A38:C38"/>
    <mergeCell ref="D38:R38"/>
    <mergeCell ref="A39:C39"/>
    <mergeCell ref="D39:R39"/>
    <mergeCell ref="A34:C34"/>
    <mergeCell ref="D34:R34"/>
    <mergeCell ref="A35:C35"/>
    <mergeCell ref="D35:R35"/>
    <mergeCell ref="A36:C36"/>
    <mergeCell ref="D36:R36"/>
    <mergeCell ref="D17:D19"/>
    <mergeCell ref="D20:D23"/>
    <mergeCell ref="E17:J19"/>
    <mergeCell ref="L17:R17"/>
    <mergeCell ref="L18:R18"/>
    <mergeCell ref="L19:R19"/>
    <mergeCell ref="E20:H23"/>
    <mergeCell ref="A37:C37"/>
    <mergeCell ref="D37:R37"/>
    <mergeCell ref="D24:D25"/>
    <mergeCell ref="D26:D30"/>
    <mergeCell ref="L24:R24"/>
    <mergeCell ref="L25:R25"/>
    <mergeCell ref="L26:R26"/>
    <mergeCell ref="L27:R27"/>
    <mergeCell ref="L28:R28"/>
    <mergeCell ref="L29:R29"/>
    <mergeCell ref="L30:R30"/>
    <mergeCell ref="E24:J25"/>
    <mergeCell ref="E26:J30"/>
    <mergeCell ref="P20:R20"/>
    <mergeCell ref="P21:R21"/>
    <mergeCell ref="J22:R22"/>
    <mergeCell ref="J23:R23"/>
    <mergeCell ref="G33:J33"/>
    <mergeCell ref="A6:C6"/>
    <mergeCell ref="D6:R6"/>
    <mergeCell ref="A7:C7"/>
    <mergeCell ref="D7:R7"/>
    <mergeCell ref="A8:C8"/>
    <mergeCell ref="D8:R8"/>
    <mergeCell ref="A15:C15"/>
    <mergeCell ref="A16:C16"/>
    <mergeCell ref="D16:R16"/>
    <mergeCell ref="A9:C14"/>
    <mergeCell ref="D9:D11"/>
    <mergeCell ref="E9:J11"/>
    <mergeCell ref="L9:R9"/>
    <mergeCell ref="L10:R10"/>
    <mergeCell ref="L11:R11"/>
    <mergeCell ref="D12:D14"/>
    <mergeCell ref="E12:J14"/>
    <mergeCell ref="L12:R12"/>
    <mergeCell ref="L13:R13"/>
    <mergeCell ref="L14:R14"/>
    <mergeCell ref="E15:J15"/>
    <mergeCell ref="L15:R15"/>
    <mergeCell ref="A17:C30"/>
    <mergeCell ref="P197:P201"/>
    <mergeCell ref="A123:C123"/>
    <mergeCell ref="D123:Q123"/>
    <mergeCell ref="S123:X123"/>
    <mergeCell ref="Y123:AI123"/>
    <mergeCell ref="I20:N21"/>
    <mergeCell ref="A120:R120"/>
    <mergeCell ref="S120:AJ120"/>
    <mergeCell ref="A121:C121"/>
    <mergeCell ref="D121:Q121"/>
    <mergeCell ref="S121:X121"/>
    <mergeCell ref="Y121:AI121"/>
    <mergeCell ref="A122:C122"/>
    <mergeCell ref="D122:Q122"/>
    <mergeCell ref="Y122:AI122"/>
    <mergeCell ref="S91:AJ91"/>
    <mergeCell ref="S92:X92"/>
    <mergeCell ref="S94:X94"/>
    <mergeCell ref="Y92:AI92"/>
    <mergeCell ref="Y93:AI93"/>
    <mergeCell ref="Y94:AI94"/>
    <mergeCell ref="A32:R32"/>
    <mergeCell ref="A33:C33"/>
    <mergeCell ref="D33:E33"/>
    <mergeCell ref="I264:I273"/>
    <mergeCell ref="S112:W112"/>
    <mergeCell ref="S113:W113"/>
    <mergeCell ref="I205:I219"/>
    <mergeCell ref="I220:I221"/>
    <mergeCell ref="I222:I225"/>
    <mergeCell ref="I226:I227"/>
    <mergeCell ref="I228:I247"/>
    <mergeCell ref="I248:I263"/>
    <mergeCell ref="N113:R113"/>
    <mergeCell ref="I158:I159"/>
    <mergeCell ref="P158:P159"/>
    <mergeCell ref="Q158:Q159"/>
    <mergeCell ref="R158:R159"/>
    <mergeCell ref="U158:U159"/>
    <mergeCell ref="V158:V159"/>
    <mergeCell ref="W158:W159"/>
    <mergeCell ref="I160:I204"/>
    <mergeCell ref="P160:P162"/>
    <mergeCell ref="P163:P166"/>
    <mergeCell ref="P167:P172"/>
    <mergeCell ref="P175:P190"/>
    <mergeCell ref="P191:P192"/>
    <mergeCell ref="P193:P196"/>
  </mergeCells>
  <phoneticPr fontId="2"/>
  <conditionalFormatting sqref="D6:R6">
    <cfRule type="expression" dxfId="199" priority="221">
      <formula>$D$6=""</formula>
    </cfRule>
  </conditionalFormatting>
  <conditionalFormatting sqref="D8:R8">
    <cfRule type="expression" dxfId="198" priority="220">
      <formula>$D$8=""</formula>
    </cfRule>
  </conditionalFormatting>
  <conditionalFormatting sqref="D16:R16">
    <cfRule type="expression" dxfId="197" priority="218">
      <formula>$D$16=""</formula>
    </cfRule>
  </conditionalFormatting>
  <conditionalFormatting sqref="D33:E33">
    <cfRule type="expression" dxfId="196" priority="217">
      <formula>$D$33=""</formula>
    </cfRule>
  </conditionalFormatting>
  <conditionalFormatting sqref="G33:J33">
    <cfRule type="expression" dxfId="195" priority="216">
      <formula>$G$33=""</formula>
    </cfRule>
  </conditionalFormatting>
  <conditionalFormatting sqref="D34:R34">
    <cfRule type="expression" dxfId="194" priority="215">
      <formula>$D$34=""</formula>
    </cfRule>
  </conditionalFormatting>
  <conditionalFormatting sqref="D35:R35">
    <cfRule type="expression" dxfId="193" priority="214">
      <formula>$D$35=""</formula>
    </cfRule>
  </conditionalFormatting>
  <conditionalFormatting sqref="D36:R36">
    <cfRule type="expression" dxfId="192" priority="213">
      <formula>$D$36=""</formula>
    </cfRule>
  </conditionalFormatting>
  <conditionalFormatting sqref="D37:R37">
    <cfRule type="expression" dxfId="191" priority="212">
      <formula>$D$37=""</formula>
    </cfRule>
  </conditionalFormatting>
  <conditionalFormatting sqref="D38:R38">
    <cfRule type="expression" dxfId="190" priority="211">
      <formula>$D$38=""</formula>
    </cfRule>
  </conditionalFormatting>
  <conditionalFormatting sqref="D39:R39">
    <cfRule type="expression" dxfId="189" priority="210">
      <formula>$D$39=""</formula>
    </cfRule>
  </conditionalFormatting>
  <conditionalFormatting sqref="D40:R40">
    <cfRule type="expression" dxfId="188" priority="209">
      <formula>$D$40=""</formula>
    </cfRule>
  </conditionalFormatting>
  <conditionalFormatting sqref="D41:R41">
    <cfRule type="expression" dxfId="187" priority="208">
      <formula>$D$41=""</formula>
    </cfRule>
  </conditionalFormatting>
  <conditionalFormatting sqref="D42:J42">
    <cfRule type="expression" dxfId="186" priority="207">
      <formula>$D$42=""</formula>
    </cfRule>
  </conditionalFormatting>
  <conditionalFormatting sqref="L42:R42">
    <cfRule type="expression" dxfId="185" priority="206">
      <formula>$L$42=""</formula>
    </cfRule>
  </conditionalFormatting>
  <conditionalFormatting sqref="D43:R43">
    <cfRule type="expression" dxfId="184" priority="205">
      <formula>$D$43=""</formula>
    </cfRule>
  </conditionalFormatting>
  <conditionalFormatting sqref="D44:R44">
    <cfRule type="expression" dxfId="183" priority="204">
      <formula>$D$44=""</formula>
    </cfRule>
  </conditionalFormatting>
  <conditionalFormatting sqref="D45:R45">
    <cfRule type="expression" dxfId="182" priority="203">
      <formula>$D$45=""</formula>
    </cfRule>
  </conditionalFormatting>
  <conditionalFormatting sqref="D50:R50">
    <cfRule type="expression" dxfId="181" priority="199">
      <formula>$D$50=""</formula>
    </cfRule>
  </conditionalFormatting>
  <conditionalFormatting sqref="D51:R51">
    <cfRule type="expression" dxfId="180" priority="184">
      <formula>$D$51&lt;&gt;""</formula>
    </cfRule>
    <cfRule type="expression" dxfId="179" priority="185">
      <formula>$D$50="買取"</formula>
    </cfRule>
    <cfRule type="expression" dxfId="178" priority="198">
      <formula>$D$51=""</formula>
    </cfRule>
  </conditionalFormatting>
  <conditionalFormatting sqref="D52:R52">
    <cfRule type="expression" dxfId="177" priority="182">
      <formula>$D$52&lt;&gt;""</formula>
    </cfRule>
    <cfRule type="expression" dxfId="176" priority="183">
      <formula>$D$50="買取"</formula>
    </cfRule>
    <cfRule type="expression" dxfId="175" priority="197">
      <formula>$D$52=""</formula>
    </cfRule>
  </conditionalFormatting>
  <conditionalFormatting sqref="D53:R53">
    <cfRule type="expression" dxfId="174" priority="180">
      <formula>$D$53&lt;&gt;""</formula>
    </cfRule>
    <cfRule type="expression" dxfId="173" priority="181">
      <formula>$D$50="買取"</formula>
    </cfRule>
    <cfRule type="expression" dxfId="172" priority="196">
      <formula>$D$53=""</formula>
    </cfRule>
  </conditionalFormatting>
  <conditionalFormatting sqref="D54:R54">
    <cfRule type="expression" dxfId="171" priority="193">
      <formula>$D$54&lt;&gt;""</formula>
    </cfRule>
    <cfRule type="expression" dxfId="170" priority="194">
      <formula>$D$53="１４.その他"</formula>
    </cfRule>
    <cfRule type="expression" dxfId="169" priority="195">
      <formula>$D$54=""</formula>
    </cfRule>
  </conditionalFormatting>
  <conditionalFormatting sqref="D55:R55">
    <cfRule type="expression" dxfId="168" priority="178">
      <formula>$D$55&lt;&gt;""</formula>
    </cfRule>
    <cfRule type="expression" dxfId="167" priority="179">
      <formula>$D$50="買取"</formula>
    </cfRule>
    <cfRule type="expression" dxfId="166" priority="192">
      <formula>$D$55=""</formula>
    </cfRule>
  </conditionalFormatting>
  <conditionalFormatting sqref="D56:R56">
    <cfRule type="expression" dxfId="165" priority="189">
      <formula>$D$56&lt;&gt;""</formula>
    </cfRule>
    <cfRule type="expression" dxfId="164" priority="190">
      <formula>$D$55="１０.その他"</formula>
    </cfRule>
    <cfRule type="expression" dxfId="163" priority="191">
      <formula>$D$56=""</formula>
    </cfRule>
  </conditionalFormatting>
  <conditionalFormatting sqref="D57">
    <cfRule type="expression" dxfId="162" priority="131">
      <formula>$D$50="買取"</formula>
    </cfRule>
  </conditionalFormatting>
  <conditionalFormatting sqref="D61:E61">
    <cfRule type="expression" dxfId="161" priority="186">
      <formula>$D$61&lt;&gt;""</formula>
    </cfRule>
    <cfRule type="expression" dxfId="160" priority="187">
      <formula>$D$50="リース"</formula>
    </cfRule>
    <cfRule type="expression" dxfId="159" priority="188">
      <formula>$D$61=""</formula>
    </cfRule>
  </conditionalFormatting>
  <conditionalFormatting sqref="G61:J61">
    <cfRule type="expression" dxfId="158" priority="175">
      <formula>$G$61&lt;&gt;""</formula>
    </cfRule>
    <cfRule type="expression" dxfId="157" priority="176">
      <formula>$D$50="リース"</formula>
    </cfRule>
    <cfRule type="expression" dxfId="156" priority="177">
      <formula>$G$61=""</formula>
    </cfRule>
  </conditionalFormatting>
  <conditionalFormatting sqref="D62:R62">
    <cfRule type="expression" dxfId="155" priority="172">
      <formula>$D$62&lt;&gt;""</formula>
    </cfRule>
    <cfRule type="expression" dxfId="154" priority="173">
      <formula>$D$50="リース"</formula>
    </cfRule>
    <cfRule type="expression" dxfId="153" priority="174">
      <formula>$D$62=""</formula>
    </cfRule>
  </conditionalFormatting>
  <conditionalFormatting sqref="D66:R66">
    <cfRule type="expression" dxfId="152" priority="166">
      <formula>$D$66&lt;&gt;""</formula>
    </cfRule>
    <cfRule type="expression" dxfId="151" priority="167">
      <formula>$D$50="リース"</formula>
    </cfRule>
    <cfRule type="expression" dxfId="150" priority="168">
      <formula>$D$66=""</formula>
    </cfRule>
  </conditionalFormatting>
  <conditionalFormatting sqref="D67:R67">
    <cfRule type="expression" dxfId="149" priority="163">
      <formula>$D$67&lt;&gt;""</formula>
    </cfRule>
    <cfRule type="expression" dxfId="148" priority="164">
      <formula>$D$50="リース"</formula>
    </cfRule>
    <cfRule type="expression" dxfId="147" priority="165">
      <formula>$D$67=""</formula>
    </cfRule>
  </conditionalFormatting>
  <conditionalFormatting sqref="D68:R68">
    <cfRule type="expression" dxfId="146" priority="160">
      <formula>$D$68&lt;&gt;""</formula>
    </cfRule>
    <cfRule type="expression" dxfId="145" priority="161">
      <formula>$D$50="リース"</formula>
    </cfRule>
    <cfRule type="expression" dxfId="144" priority="162">
      <formula>$D$68=""</formula>
    </cfRule>
  </conditionalFormatting>
  <conditionalFormatting sqref="D69:R69">
    <cfRule type="expression" dxfId="143" priority="157">
      <formula>$D$69&lt;&gt;""</formula>
    </cfRule>
    <cfRule type="expression" dxfId="142" priority="158">
      <formula>$D$68="１４.その他"</formula>
    </cfRule>
    <cfRule type="expression" dxfId="141" priority="159">
      <formula>$D$69=""</formula>
    </cfRule>
  </conditionalFormatting>
  <conditionalFormatting sqref="D70:R70">
    <cfRule type="expression" dxfId="140" priority="154">
      <formula>$D$70&lt;&gt;""</formula>
    </cfRule>
    <cfRule type="expression" dxfId="139" priority="155">
      <formula>$D$50="リース"</formula>
    </cfRule>
    <cfRule type="expression" dxfId="138" priority="156">
      <formula>$D$70=""</formula>
    </cfRule>
  </conditionalFormatting>
  <conditionalFormatting sqref="D71:R71">
    <cfRule type="expression" dxfId="137" priority="151">
      <formula>$D$71&lt;&gt;""</formula>
    </cfRule>
    <cfRule type="expression" dxfId="136" priority="152">
      <formula>$D$70="１０.その他"</formula>
    </cfRule>
    <cfRule type="expression" dxfId="135" priority="153">
      <formula>$D$71=""</formula>
    </cfRule>
  </conditionalFormatting>
  <conditionalFormatting sqref="D72:R72">
    <cfRule type="expression" dxfId="134" priority="128">
      <formula>$D$72&lt;&gt;""</formula>
    </cfRule>
    <cfRule type="expression" dxfId="133" priority="129">
      <formula>$D$50="リース"</formula>
    </cfRule>
    <cfRule type="expression" dxfId="132" priority="149">
      <formula>$D$72=""</formula>
    </cfRule>
  </conditionalFormatting>
  <conditionalFormatting sqref="D76:R76">
    <cfRule type="expression" dxfId="131" priority="148">
      <formula>$D$76=""</formula>
    </cfRule>
  </conditionalFormatting>
  <conditionalFormatting sqref="D77:R77">
    <cfRule type="expression" dxfId="130" priority="147">
      <formula>$D$77=""</formula>
    </cfRule>
  </conditionalFormatting>
  <conditionalFormatting sqref="D78:R78">
    <cfRule type="expression" dxfId="129" priority="146">
      <formula>$D$78=""</formula>
    </cfRule>
  </conditionalFormatting>
  <conditionalFormatting sqref="D79:R79">
    <cfRule type="expression" dxfId="128" priority="127">
      <formula>$D$79="有り"</formula>
    </cfRule>
    <cfRule type="expression" dxfId="127" priority="145">
      <formula>$D$79=""</formula>
    </cfRule>
  </conditionalFormatting>
  <conditionalFormatting sqref="D80:R80">
    <cfRule type="expression" dxfId="126" priority="144">
      <formula>$D$80=""</formula>
    </cfRule>
  </conditionalFormatting>
  <conditionalFormatting sqref="D81:R81">
    <cfRule type="expression" dxfId="125" priority="143">
      <formula>$D$81=""</formula>
    </cfRule>
  </conditionalFormatting>
  <conditionalFormatting sqref="D82:R82">
    <cfRule type="expression" dxfId="124" priority="142">
      <formula>$D$82=""</formula>
    </cfRule>
  </conditionalFormatting>
  <conditionalFormatting sqref="D83:R83">
    <cfRule type="expression" dxfId="123" priority="141">
      <formula>$D$83=""</formula>
    </cfRule>
  </conditionalFormatting>
  <conditionalFormatting sqref="D84:R84">
    <cfRule type="expression" dxfId="122" priority="140">
      <formula>$D$84=""</formula>
    </cfRule>
  </conditionalFormatting>
  <conditionalFormatting sqref="D85:I85">
    <cfRule type="expression" dxfId="121" priority="139">
      <formula>$D$85=""</formula>
    </cfRule>
  </conditionalFormatting>
  <conditionalFormatting sqref="L85:R85">
    <cfRule type="expression" dxfId="120" priority="138">
      <formula>$L$85=""</formula>
    </cfRule>
  </conditionalFormatting>
  <conditionalFormatting sqref="D86:R86">
    <cfRule type="expression" dxfId="119" priority="134">
      <formula>$D$86&lt;&gt;""</formula>
    </cfRule>
    <cfRule type="expression" dxfId="118" priority="135">
      <formula>$L$85="FEBVK"</formula>
    </cfRule>
    <cfRule type="expression" dxfId="117" priority="136">
      <formula>$L$85="FEAVK"</formula>
    </cfRule>
    <cfRule type="expression" dxfId="116" priority="137">
      <formula>$D$86=""</formula>
    </cfRule>
  </conditionalFormatting>
  <conditionalFormatting sqref="D87:R87">
    <cfRule type="expression" dxfId="115" priority="132">
      <formula>$D$87=""</formula>
    </cfRule>
  </conditionalFormatting>
  <conditionalFormatting sqref="D57:R57">
    <cfRule type="expression" dxfId="114" priority="130">
      <formula>$D$57&lt;&gt;""</formula>
    </cfRule>
    <cfRule type="expression" dxfId="113" priority="150">
      <formula>$D$57=""</formula>
    </cfRule>
  </conditionalFormatting>
  <conditionalFormatting sqref="D99:R99">
    <cfRule type="expression" dxfId="112" priority="125">
      <formula>$D$99=""</formula>
    </cfRule>
  </conditionalFormatting>
  <conditionalFormatting sqref="D100:R100">
    <cfRule type="expression" dxfId="111" priority="124">
      <formula>$D$100=""</formula>
    </cfRule>
  </conditionalFormatting>
  <conditionalFormatting sqref="D101:R101">
    <cfRule type="expression" dxfId="110" priority="123">
      <formula>$D$101=""</formula>
    </cfRule>
  </conditionalFormatting>
  <conditionalFormatting sqref="D102:R102">
    <cfRule type="expression" dxfId="109" priority="122">
      <formula>$D$102=""</formula>
    </cfRule>
  </conditionalFormatting>
  <conditionalFormatting sqref="D103:R103">
    <cfRule type="expression" dxfId="108" priority="121">
      <formula>$D$103=""</formula>
    </cfRule>
  </conditionalFormatting>
  <conditionalFormatting sqref="D110:R110">
    <cfRule type="expression" dxfId="107" priority="118">
      <formula>$D$110=""</formula>
    </cfRule>
  </conditionalFormatting>
  <conditionalFormatting sqref="D114:R114">
    <cfRule type="expression" dxfId="106" priority="115">
      <formula>$D$114=""</formula>
    </cfRule>
  </conditionalFormatting>
  <conditionalFormatting sqref="D108:R108">
    <cfRule type="expression" dxfId="105" priority="108">
      <formula>$D$108=""</formula>
    </cfRule>
  </conditionalFormatting>
  <conditionalFormatting sqref="D109:R109">
    <cfRule type="expression" dxfId="104" priority="107">
      <formula>$D$109=""</formula>
    </cfRule>
  </conditionalFormatting>
  <conditionalFormatting sqref="D12:D14">
    <cfRule type="expression" dxfId="103" priority="105">
      <formula>$D$12=""</formula>
    </cfRule>
  </conditionalFormatting>
  <conditionalFormatting sqref="K9">
    <cfRule type="expression" dxfId="102" priority="95">
      <formula>$K$9&lt;&gt;""</formula>
    </cfRule>
    <cfRule type="expression" dxfId="101" priority="96">
      <formula>$D$9="〇"</formula>
    </cfRule>
    <cfRule type="expression" dxfId="100" priority="104">
      <formula>$K$9=""</formula>
    </cfRule>
  </conditionalFormatting>
  <conditionalFormatting sqref="D9:D11">
    <cfRule type="expression" dxfId="99" priority="98">
      <formula>$D$9=""</formula>
    </cfRule>
  </conditionalFormatting>
  <conditionalFormatting sqref="K10">
    <cfRule type="expression" dxfId="98" priority="92">
      <formula>$K$10&lt;&gt;""</formula>
    </cfRule>
    <cfRule type="expression" dxfId="97" priority="93">
      <formula>$D$9="〇"</formula>
    </cfRule>
    <cfRule type="expression" dxfId="96" priority="94">
      <formula>$K$10=""</formula>
    </cfRule>
  </conditionalFormatting>
  <conditionalFormatting sqref="K11">
    <cfRule type="expression" dxfId="95" priority="89">
      <formula>$K$11&lt;&gt;""</formula>
    </cfRule>
    <cfRule type="expression" dxfId="94" priority="90">
      <formula>$D$9="〇"</formula>
    </cfRule>
    <cfRule type="expression" dxfId="93" priority="91">
      <formula>$K$11=""</formula>
    </cfRule>
  </conditionalFormatting>
  <conditionalFormatting sqref="K12">
    <cfRule type="expression" dxfId="92" priority="86">
      <formula>$K$12&lt;&gt;""</formula>
    </cfRule>
    <cfRule type="expression" dxfId="91" priority="87">
      <formula>$D$12="〇"</formula>
    </cfRule>
    <cfRule type="expression" dxfId="90" priority="88">
      <formula>$K$12=""</formula>
    </cfRule>
  </conditionalFormatting>
  <conditionalFormatting sqref="K13">
    <cfRule type="expression" dxfId="89" priority="80">
      <formula>$K$13&lt;&gt;""</formula>
    </cfRule>
    <cfRule type="expression" dxfId="88" priority="81">
      <formula>$D$12="〇"</formula>
    </cfRule>
    <cfRule type="expression" dxfId="87" priority="82">
      <formula>$K$13=""</formula>
    </cfRule>
  </conditionalFormatting>
  <conditionalFormatting sqref="K14">
    <cfRule type="expression" dxfId="86" priority="77">
      <formula>$K$14&lt;&gt;""</formula>
    </cfRule>
    <cfRule type="expression" dxfId="85" priority="78">
      <formula>$D$12="〇"</formula>
    </cfRule>
    <cfRule type="expression" dxfId="84" priority="79">
      <formula>$K$14=""</formula>
    </cfRule>
  </conditionalFormatting>
  <conditionalFormatting sqref="D17:D19">
    <cfRule type="expression" dxfId="83" priority="76">
      <formula>$D$17=""</formula>
    </cfRule>
  </conditionalFormatting>
  <conditionalFormatting sqref="D20:D23">
    <cfRule type="expression" dxfId="82" priority="75">
      <formula>$D$20=""</formula>
    </cfRule>
  </conditionalFormatting>
  <conditionalFormatting sqref="D24:D25">
    <cfRule type="expression" dxfId="81" priority="74">
      <formula>$D$24=""</formula>
    </cfRule>
  </conditionalFormatting>
  <conditionalFormatting sqref="D26:D30">
    <cfRule type="expression" dxfId="80" priority="73">
      <formula>$D$26=""</formula>
    </cfRule>
  </conditionalFormatting>
  <conditionalFormatting sqref="K17">
    <cfRule type="expression" dxfId="79" priority="70">
      <formula>$K$17&lt;&gt;""</formula>
    </cfRule>
    <cfRule type="expression" dxfId="78" priority="71">
      <formula>$D$17="〇"</formula>
    </cfRule>
    <cfRule type="expression" dxfId="77" priority="72">
      <formula>$K$17=""</formula>
    </cfRule>
  </conditionalFormatting>
  <conditionalFormatting sqref="K18">
    <cfRule type="expression" dxfId="76" priority="67">
      <formula>$K$18&lt;&gt;""</formula>
    </cfRule>
    <cfRule type="expression" dxfId="75" priority="68">
      <formula>$D$17="〇"</formula>
    </cfRule>
    <cfRule type="expression" dxfId="74" priority="69">
      <formula>$K$18=""</formula>
    </cfRule>
  </conditionalFormatting>
  <conditionalFormatting sqref="K19">
    <cfRule type="expression" dxfId="73" priority="64">
      <formula>$K$19&lt;&gt;""</formula>
    </cfRule>
    <cfRule type="expression" dxfId="72" priority="65">
      <formula>$D$17="〇"</formula>
    </cfRule>
    <cfRule type="expression" dxfId="71" priority="66">
      <formula>$K$19=""</formula>
    </cfRule>
  </conditionalFormatting>
  <conditionalFormatting sqref="I20">
    <cfRule type="expression" dxfId="70" priority="61">
      <formula>$I$20&lt;&gt;""</formula>
    </cfRule>
    <cfRule type="expression" dxfId="69" priority="62">
      <formula>$D$20="〇"</formula>
    </cfRule>
    <cfRule type="expression" dxfId="68" priority="63">
      <formula>$I$20=""</formula>
    </cfRule>
  </conditionalFormatting>
  <conditionalFormatting sqref="I22">
    <cfRule type="expression" dxfId="67" priority="58">
      <formula>$I$22&lt;&gt;""</formula>
    </cfRule>
    <cfRule type="expression" dxfId="66" priority="59">
      <formula>$D$20="〇"</formula>
    </cfRule>
    <cfRule type="expression" dxfId="65" priority="60">
      <formula>$I$22=""</formula>
    </cfRule>
  </conditionalFormatting>
  <conditionalFormatting sqref="I23">
    <cfRule type="expression" dxfId="64" priority="55">
      <formula>$I$23&lt;&gt;""</formula>
    </cfRule>
    <cfRule type="expression" dxfId="63" priority="56">
      <formula>$D$20="〇"</formula>
    </cfRule>
    <cfRule type="expression" dxfId="62" priority="57">
      <formula>$I$23=""</formula>
    </cfRule>
  </conditionalFormatting>
  <conditionalFormatting sqref="O20">
    <cfRule type="expression" dxfId="61" priority="52">
      <formula>$O$20&lt;&gt;""</formula>
    </cfRule>
    <cfRule type="expression" dxfId="60" priority="53">
      <formula>$D$20="〇"</formula>
    </cfRule>
    <cfRule type="expression" dxfId="59" priority="54">
      <formula>$O$20=""</formula>
    </cfRule>
  </conditionalFormatting>
  <conditionalFormatting sqref="O21">
    <cfRule type="expression" dxfId="58" priority="49">
      <formula>$O$21&lt;&gt;""</formula>
    </cfRule>
    <cfRule type="expression" dxfId="57" priority="50">
      <formula>$D$20="〇"</formula>
    </cfRule>
    <cfRule type="expression" dxfId="56" priority="51">
      <formula>$O$21=""</formula>
    </cfRule>
  </conditionalFormatting>
  <conditionalFormatting sqref="K24">
    <cfRule type="expression" dxfId="55" priority="46">
      <formula>$K$24&lt;&gt;""</formula>
    </cfRule>
    <cfRule type="expression" dxfId="54" priority="47">
      <formula>$D$24="〇"</formula>
    </cfRule>
    <cfRule type="expression" dxfId="53" priority="48">
      <formula>$K$24=""</formula>
    </cfRule>
  </conditionalFormatting>
  <conditionalFormatting sqref="K25">
    <cfRule type="expression" dxfId="52" priority="43">
      <formula>$K$25&lt;&gt;""</formula>
    </cfRule>
    <cfRule type="expression" dxfId="51" priority="44">
      <formula>$D$24="〇"</formula>
    </cfRule>
    <cfRule type="expression" dxfId="50" priority="45">
      <formula>$K$25=""</formula>
    </cfRule>
  </conditionalFormatting>
  <conditionalFormatting sqref="K26">
    <cfRule type="expression" dxfId="49" priority="40">
      <formula>$K$26&lt;&gt;""</formula>
    </cfRule>
    <cfRule type="expression" dxfId="48" priority="41">
      <formula>$D$26="〇"</formula>
    </cfRule>
    <cfRule type="expression" dxfId="47" priority="42">
      <formula>$K$26=""</formula>
    </cfRule>
  </conditionalFormatting>
  <conditionalFormatting sqref="K27">
    <cfRule type="expression" dxfId="46" priority="37">
      <formula>$K$27&lt;&gt;""</formula>
    </cfRule>
    <cfRule type="expression" dxfId="45" priority="38">
      <formula>$D$26="〇"</formula>
    </cfRule>
    <cfRule type="expression" dxfId="44" priority="39">
      <formula>$K$27=""</formula>
    </cfRule>
  </conditionalFormatting>
  <conditionalFormatting sqref="K28">
    <cfRule type="expression" dxfId="43" priority="34">
      <formula>$K$28&lt;&gt;""</formula>
    </cfRule>
    <cfRule type="expression" dxfId="42" priority="35">
      <formula>$D$26="〇"</formula>
    </cfRule>
    <cfRule type="expression" dxfId="41" priority="36">
      <formula>$K$28=""</formula>
    </cfRule>
  </conditionalFormatting>
  <conditionalFormatting sqref="K29">
    <cfRule type="expression" dxfId="40" priority="31">
      <formula>$K$29&lt;&gt;""</formula>
    </cfRule>
    <cfRule type="expression" dxfId="39" priority="32">
      <formula>$D$26="〇"</formula>
    </cfRule>
    <cfRule type="expression" dxfId="38" priority="33">
      <formula>$K$29=""</formula>
    </cfRule>
  </conditionalFormatting>
  <conditionalFormatting sqref="K30">
    <cfRule type="expression" dxfId="37" priority="28">
      <formula>$K$30&lt;&gt;""</formula>
    </cfRule>
    <cfRule type="expression" dxfId="36" priority="29">
      <formula>$D$26="〇"</formula>
    </cfRule>
    <cfRule type="expression" dxfId="35" priority="30">
      <formula>$K$30=""</formula>
    </cfRule>
  </conditionalFormatting>
  <conditionalFormatting sqref="A60:R60">
    <cfRule type="expression" dxfId="34" priority="25">
      <formula>$D$50="買取"</formula>
    </cfRule>
  </conditionalFormatting>
  <conditionalFormatting sqref="D104:J104">
    <cfRule type="expression" dxfId="33" priority="24">
      <formula>$D$104=""</formula>
    </cfRule>
  </conditionalFormatting>
  <conditionalFormatting sqref="D105:J105">
    <cfRule type="expression" dxfId="32" priority="23">
      <formula>$D$105=""</formula>
    </cfRule>
  </conditionalFormatting>
  <conditionalFormatting sqref="D15">
    <cfRule type="expression" dxfId="31" priority="20">
      <formula>$D$15=""</formula>
    </cfRule>
  </conditionalFormatting>
  <conditionalFormatting sqref="K15">
    <cfRule type="expression" dxfId="30" priority="19">
      <formula>$K$15=""</formula>
    </cfRule>
  </conditionalFormatting>
  <conditionalFormatting sqref="D98:R98">
    <cfRule type="expression" dxfId="29" priority="18">
      <formula>$D$98=""</formula>
    </cfRule>
  </conditionalFormatting>
  <conditionalFormatting sqref="D46:R46">
    <cfRule type="expression" dxfId="28" priority="17">
      <formula>$D$46=""</formula>
    </cfRule>
  </conditionalFormatting>
  <conditionalFormatting sqref="D47:J47">
    <cfRule type="expression" dxfId="27" priority="16">
      <formula>$D$47=""</formula>
    </cfRule>
  </conditionalFormatting>
  <conditionalFormatting sqref="L47:R47">
    <cfRule type="expression" dxfId="26" priority="15">
      <formula>$L$47=""</formula>
    </cfRule>
  </conditionalFormatting>
  <conditionalFormatting sqref="S103">
    <cfRule type="expression" dxfId="25" priority="7">
      <formula>$S$103&lt;&gt;""</formula>
    </cfRule>
    <cfRule type="expression" dxfId="24" priority="8">
      <formula>$D$98=$B$149</formula>
    </cfRule>
    <cfRule type="expression" dxfId="23" priority="9">
      <formula>$D$98=$B$148</formula>
    </cfRule>
    <cfRule type="expression" dxfId="22" priority="10">
      <formula>$D$98=$B$147</formula>
    </cfRule>
    <cfRule type="expression" dxfId="21" priority="11">
      <formula>$D$98=$B$146</formula>
    </cfRule>
    <cfRule type="expression" dxfId="20" priority="12">
      <formula>$D$98=$B$145</formula>
    </cfRule>
    <cfRule type="expression" dxfId="19" priority="13">
      <formula>$D$98=$B$144</formula>
    </cfRule>
    <cfRule type="expression" dxfId="18" priority="14">
      <formula>$D$98=""</formula>
    </cfRule>
  </conditionalFormatting>
  <conditionalFormatting sqref="D63:R63">
    <cfRule type="expression" dxfId="17" priority="169">
      <formula>$D$63&lt;&gt;""</formula>
    </cfRule>
    <cfRule type="expression" dxfId="16" priority="170">
      <formula>$D$50="リース"</formula>
    </cfRule>
    <cfRule type="expression" dxfId="15" priority="171">
      <formula>$D$63=""</formula>
    </cfRule>
  </conditionalFormatting>
  <conditionalFormatting sqref="D64:R64">
    <cfRule type="expression" dxfId="14" priority="4">
      <formula>$D$64&lt;&gt;""</formula>
    </cfRule>
    <cfRule type="expression" dxfId="13" priority="5">
      <formula>$D$50="リース"</formula>
    </cfRule>
    <cfRule type="expression" dxfId="12" priority="6">
      <formula>$D$64=""</formula>
    </cfRule>
  </conditionalFormatting>
  <conditionalFormatting sqref="D65:R65">
    <cfRule type="expression" dxfId="11" priority="1">
      <formula>$D$65&lt;&gt;""</formula>
    </cfRule>
    <cfRule type="expression" dxfId="10" priority="2">
      <formula>$D$50="リース"</formula>
    </cfRule>
    <cfRule type="expression" dxfId="9" priority="3">
      <formula>$D$65=""</formula>
    </cfRule>
  </conditionalFormatting>
  <dataValidations count="45">
    <dataValidation type="list" allowBlank="1" showInputMessage="1" showErrorMessage="1" promptTitle="GXリーグへの表明" prompt="CO2排出量が20万t以上の事業者はプルダウンより該当項目を選択してください。" sqref="D72:R72 D57:R57" xr:uid="{00000000-0002-0000-0000-000000000000}">
      <formula1>"(１)GXリーグへの参画,(２)以下の取組"</formula1>
    </dataValidation>
    <dataValidation allowBlank="1" showInputMessage="1" showErrorMessage="1" promptTitle="補助対象経費" prompt="改造車の申請の際に、見積書の合計金額を入力してください。" sqref="D88 R88" xr:uid="{00000000-0002-0000-0000-000001000000}"/>
    <dataValidation type="textLength" operator="equal" allowBlank="1" showInputMessage="1" showErrorMessage="1" promptTitle="識別番号" prompt="識別番号発行依頼にて付与された５桁の数字を入力してください。" sqref="D8:R8" xr:uid="{00000000-0002-0000-0000-000002000000}">
      <formula1>5</formula1>
    </dataValidation>
    <dataValidation allowBlank="1" showInputMessage="1" showErrorMessage="1" promptTitle="貴社管理番号" prompt="申請者様側で管理番号等を記入する必要がある場合にはご記入してください。" sqref="D7:R7" xr:uid="{00000000-0002-0000-0000-000003000000}"/>
    <dataValidation allowBlank="1" showInputMessage="1" showErrorMessage="1" promptTitle="経営する事業" prompt="経営する事業で「１４.その他」を選択した場合にのみ入力してください。" sqref="D69:R69" xr:uid="{00000000-0002-0000-0000-000004000000}"/>
    <dataValidation imeMode="halfAlpha" allowBlank="1" showInputMessage="1" showErrorMessage="1" promptTitle="従業員数" prompt="半角英数字のみ入力可能です。例）5千人の場合⇒5,000と入力してください。" sqref="D67:Q67" xr:uid="{00000000-0002-0000-0000-000005000000}"/>
    <dataValidation imeMode="halfAlpha" allowBlank="1" showInputMessage="1" showErrorMessage="1" promptTitle="資本金" prompt="半角英数字のみ入力可能です。例）1億6千万円の場合⇒160,000,000と入力してください。" sqref="D66:Q66" xr:uid="{00000000-0002-0000-0000-000006000000}"/>
    <dataValidation type="list" allowBlank="1" showInputMessage="1" showErrorMessage="1" promptTitle="車両の用途" prompt="申請区分が「買取」の場合のみ入力してください。" sqref="D55:R55" xr:uid="{00000000-0002-0000-0000-000007000000}">
      <formula1>"１.貨物運送,２.機材・部品運搬,３.塵芥運搬,４.特種用途,５.自社製品・荷物搬送,６.移動販売車,７.調理販売,８.レンタル,９.製品プロモーション・デモンストレーション,１０.その他"</formula1>
    </dataValidation>
    <dataValidation type="list" allowBlank="1" showInputMessage="1" showErrorMessage="1" promptTitle="経営する事業" prompt="申請区分が「買取」の場合のみ入力してください。" sqref="D53:R53" xr:uid="{00000000-0002-0000-0000-000008000000}">
      <formula1>"１.運輸、運送、倉庫,２.鉄道、道路関連,３.航空、宇宙関連,４.製造・商社、卸し、流通,５.飲食、小売り、コンビニ,６.服飾,７.建設、住宅、土木関連、,８.農林、水産,９.医療、福祉関連,１０.官公庁、地方公共団体、大学、研究機関,１１.電気、通信、情報、ＩＴ関連,１２.レンタル,１３.ビル、ホテル、旅館、レジャー施設、各種サービス,１４.その他"</formula1>
    </dataValidation>
    <dataValidation imeMode="halfAlpha" allowBlank="1" showInputMessage="1" showErrorMessage="1" errorTitle="従業員数" promptTitle="従業員数" prompt="申請区分が「買取」の場合にのみ入力してください。_x000a_半角英数字のみ入力可能です。例）5千人の場合⇒5,000と入力してください。" sqref="D52:Q52" xr:uid="{00000000-0002-0000-0000-000009000000}"/>
    <dataValidation allowBlank="1" showInputMessage="1" showErrorMessage="1" promptTitle="資本金" prompt="申請分が「買取」の場合のみ入力してください。_x000a_半角英数字のみ入力可能です。例）1億6千万円の場合⇒160,000,000と入力してください。" sqref="D51:Q51" xr:uid="{00000000-0002-0000-0000-00000A000000}"/>
    <dataValidation allowBlank="1" showInputMessage="1" showErrorMessage="1" promptTitle="車両の用途" prompt="申請区分が「買取」で、車両の用途で「８.その他」を選択した場合のみ記入してください。" sqref="D71:R71" xr:uid="{00000000-0002-0000-0000-00000B000000}"/>
    <dataValidation allowBlank="1" showInputMessage="1" showErrorMessage="1" promptTitle="経営する事業" prompt="申請区分が「買取」で、経営する事業で「１４.その他」を選択した場合のみ記入してください。" sqref="D54:R54" xr:uid="{00000000-0002-0000-0000-00000C000000}"/>
    <dataValidation imeMode="halfAlpha" allowBlank="1" showInputMessage="1" showErrorMessage="1" promptTitle="メールアドレス" prompt="メールアドレスが無い場合は、「＠」右側のセルに「なし」と記入してください。" sqref="L42:R42 L47:R47" xr:uid="{00000000-0002-0000-0000-00000D000000}"/>
    <dataValidation imeMode="halfAlpha" allowBlank="1" showInputMessage="1" showErrorMessage="1" sqref="D42:J42 D47:J47" xr:uid="{00000000-0002-0000-0000-00000E000000}"/>
    <dataValidation imeMode="halfAlpha" allowBlank="1" showInputMessage="1" showErrorMessage="1" promptTitle="FAX番号" prompt="半角英数字で入力してください。例）03-1111-1111" sqref="D41:R41 D46:R46" xr:uid="{00000000-0002-0000-0000-00000F000000}"/>
    <dataValidation imeMode="halfAlpha" allowBlank="1" showInputMessage="1" showErrorMessage="1" promptTitle="電話番号" prompt="半角英数字で入力してください。例）03-1111-1111" sqref="D40:R40 D45:R45" xr:uid="{00000000-0002-0000-0000-000010000000}"/>
    <dataValidation type="textLength" operator="equal" allowBlank="1" showInputMessage="1" showErrorMessage="1" sqref="D33:E33 D61:E61" xr:uid="{00000000-0002-0000-0000-000011000000}">
      <formula1>3</formula1>
    </dataValidation>
    <dataValidation type="textLength" operator="equal" allowBlank="1" showInputMessage="1" showErrorMessage="1" sqref="G33:J33 G61:J61" xr:uid="{00000000-0002-0000-0000-000012000000}">
      <formula1>4</formula1>
    </dataValidation>
    <dataValidation type="date" allowBlank="1" showInputMessage="1" showErrorMessage="1" promptTitle="提出日" prompt="西暦で入力してください。例）2024年4月1日の場合⇒2024/4/1と入力してください。" sqref="D6:R6" xr:uid="{00000000-0002-0000-0000-000013000000}">
      <formula1>45359</formula1>
      <formula2>45688</formula2>
    </dataValidation>
    <dataValidation type="list" allowBlank="1" showInputMessage="1" showErrorMessage="1" promptTitle="バッテリーサイズ" prompt="補助対象車両、基準額一覧表にバッテリーサイズの記載がある車両のみプルダウンより選択してください。" sqref="D86:R86" xr:uid="{00000000-0002-0000-0000-000014000000}">
      <formula1>"S,M"</formula1>
    </dataValidation>
    <dataValidation type="list" allowBlank="1" showInputMessage="1" showErrorMessage="1" sqref="D84:R84" xr:uid="{00000000-0002-0000-0000-000015000000}">
      <formula1>INDIRECT($D$83)</formula1>
    </dataValidation>
    <dataValidation type="list" allowBlank="1" showInputMessage="1" showErrorMessage="1" sqref="D83:R83" xr:uid="{00000000-0002-0000-0000-000016000000}">
      <formula1>$AM$10:$AX$10</formula1>
    </dataValidation>
    <dataValidation type="list" allowBlank="1" showInputMessage="1" showErrorMessage="1" sqref="D85:I85" xr:uid="{00000000-0002-0000-0000-000017000000}">
      <formula1>$AW$54:$AW$57</formula1>
    </dataValidation>
    <dataValidation type="list" allowBlank="1" showInputMessage="1" showErrorMessage="1" sqref="D82:R82" xr:uid="{00000000-0002-0000-0000-000018000000}">
      <formula1>"事業用,自家用"</formula1>
    </dataValidation>
    <dataValidation type="list" allowBlank="1" showInputMessage="1" showErrorMessage="1" sqref="D81:R81" xr:uid="{00000000-0002-0000-0000-000019000000}">
      <formula1>"軽自動車(バン),軽自動車(トラック),トラクタ,トラック(小型),トラック(中型),トラック(大型)"</formula1>
    </dataValidation>
    <dataValidation type="list" allowBlank="1" showInputMessage="1" showErrorMessage="1" sqref="D80:R80" xr:uid="{00000000-0002-0000-0000-00001A000000}">
      <formula1>"BEV,PHEV,FCV,バッテリー交換式電気自動車(改造),水素内燃機関型自動車(改造)"</formula1>
    </dataValidation>
    <dataValidation type="list" allowBlank="1" showInputMessage="1" showErrorMessage="1" sqref="D78:R79" xr:uid="{00000000-0002-0000-0000-00001B000000}">
      <formula1>"有り,無し"</formula1>
    </dataValidation>
    <dataValidation type="list" allowBlank="1" showInputMessage="1" showErrorMessage="1" sqref="D70:R70" xr:uid="{00000000-0002-0000-0000-00001C000000}">
      <formula1>"１.貨物運送,２.機材・部品運搬,３.塵芥運搬,４.特種用途,５.自社製品・荷物搬送,６.移動販売車,７.調理販売,８.レンタル,９.製品プロモーション・デモンストレーション,１０.その他"</formula1>
    </dataValidation>
    <dataValidation type="list" allowBlank="1" showInputMessage="1" showErrorMessage="1" sqref="D68:R68" xr:uid="{00000000-0002-0000-0000-00001D000000}">
      <formula1>"１.運輸、運送、倉庫,２.鉄道、道路関連,３.航空、宇宙関連,４.製造・商社、卸し、流通,５.飲食、小売り、コンビニ,６.服飾,７.建設、住宅、土木関連、,８.農林、水産,９.医療、福祉関連,１０.官公庁、地方公共団体、大学、研究機関,１１.電気、通信、情報、ＩＴ関連,１２.レンタル,１３.ビル、ホテル、旅館、レジャー施設、各種サービス,１４.その他"</formula1>
    </dataValidation>
    <dataValidation type="list" allowBlank="1" showInputMessage="1" showErrorMessage="1" sqref="D50:R50" xr:uid="{00000000-0002-0000-0000-00001E000000}">
      <formula1>"買取,リース"</formula1>
    </dataValidation>
    <dataValidation type="list" allowBlank="1" showInputMessage="1" showErrorMessage="1" sqref="D103:R103" xr:uid="{00000000-0002-0000-0000-00001F000000}">
      <formula1>"ＪＡＲＩ,ＣＨＡｄｅＭＯ,その他証明書"</formula1>
    </dataValidation>
    <dataValidation type="date" imeMode="halfAlpha" allowBlank="1" showInputMessage="1" showErrorMessage="1" promptTitle="補助事業の完了予定年月日" prompt="購入予定の車両の新規登録予定日を記入してください。複数台ある場合は、一番遅い登録予定日を記入してください。_x000a_日付は西暦で入力してください。例）2024年4月1日の場合⇒2024/4/1と入力してください。" sqref="D16:R16" xr:uid="{00000000-0002-0000-0000-000020000000}">
      <formula1>45323</formula1>
      <formula2>45688</formula2>
    </dataValidation>
    <dataValidation type="list" allowBlank="1" showInputMessage="1" promptTitle="営業所" prompt="プルダウンで表示されるの営業所名と異なる場合は手入力してください。" sqref="D108:R108" xr:uid="{00000000-0002-0000-0000-000021000000}">
      <formula1>$D$76</formula1>
    </dataValidation>
    <dataValidation type="list" allowBlank="1" showInputMessage="1" promptTitle="営業所位置" prompt="プルダウンで表示される営業所位置と異なる場合は手入力してください。" sqref="D109:R109" xr:uid="{00000000-0002-0000-0000-000022000000}">
      <formula1>$D$77</formula1>
    </dataValidation>
    <dataValidation type="list" allowBlank="1" showInputMessage="1" showErrorMessage="1" sqref="D9 D12 O20:O21 K24:K30 K17:K19 D17:D30 I22:I23 D15 K9:K15" xr:uid="{00000000-0002-0000-0000-000023000000}">
      <formula1>"〇"</formula1>
    </dataValidation>
    <dataValidation allowBlank="1" showInputMessage="1" showErrorMessage="1" promptTitle="車両の用途" prompt="申請区分が「買取」で、車両の用途で「１０.その他」を選択した場合のみ記入してください。" sqref="D56:R56" xr:uid="{00000000-0002-0000-0000-000024000000}"/>
    <dataValidation type="list" allowBlank="1" showInputMessage="1" showErrorMessage="1" prompt="高圧受電装置・バッテリー交換式充電設備の場合は、出力電力を「セルS102」に手入力してください" sqref="D98:R98" xr:uid="{00000000-0002-0000-0000-000025000000}">
      <formula1>$B$144:$B$149</formula1>
    </dataValidation>
    <dataValidation type="list" allowBlank="1" showInputMessage="1" prompt="高圧受電設備・バッテリー交換式充電設備_x000a_の場合は、メーカー名を手入力してください" sqref="D99:R99" xr:uid="{00000000-0002-0000-0000-000026000000}">
      <formula1>INDIRECT($D$98)</formula1>
    </dataValidation>
    <dataValidation type="list" allowBlank="1" showInputMessage="1" prompt="高圧受電装置・バッテリー交換式充電設備の場合は、型式を手入力してください" sqref="D100:R100" xr:uid="{00000000-0002-0000-0000-000027000000}">
      <formula1>INDIRECT($D$99)</formula1>
    </dataValidation>
    <dataValidation allowBlank="1" showInputMessage="1" prompt="高圧受電装置・バッテリー交換式充電設備の場合は、出力電力を「セルS102」に手入力してください" sqref="D102:Q102" xr:uid="{00000000-0002-0000-0000-000028000000}"/>
    <dataValidation allowBlank="1" showInputMessage="1" showErrorMessage="1" prompt="交付申請時に製造番号がわかる場合は入力ください" sqref="D101:R101" xr:uid="{00000000-0002-0000-0000-000029000000}"/>
    <dataValidation allowBlank="1" showInputMessage="1" showErrorMessage="1" prompt="充電器型式が複数ある場合は、別紙様式第一（その７の２）2型式以降の申請シートの交付申請額を合計して入力してください" sqref="D122:Q122" xr:uid="{00000000-0002-0000-0000-00002A000000}"/>
    <dataValidation allowBlank="1" showInputMessage="1" showErrorMessage="1" prompt="車両型式が複数ある場合は、様式第１（その７の１）2型式以降の申請シートの交付申請額を合計して入力してください" sqref="D93:Q93 Y93:AI93" xr:uid="{00000000-0002-0000-0000-00002B000000}"/>
    <dataValidation type="list" allowBlank="1" showInputMessage="1" showErrorMessage="1" sqref="L85:R85" xr:uid="{00000000-0002-0000-0000-00002C000000}">
      <formula1>$AX$54:$AX$88</formula1>
    </dataValidation>
  </dataValidations>
  <pageMargins left="0.7" right="0.7" top="0.75" bottom="0.75" header="0.3" footer="0.3"/>
  <pageSetup paperSize="9" scale="33" orientation="portrait" r:id="rId1"/>
  <rowBreaks count="1" manualBreakCount="1">
    <brk id="89"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78"/>
  <sheetViews>
    <sheetView showGridLines="0" showZeros="0" view="pageBreakPreview" zoomScale="112" zoomScaleNormal="100" zoomScaleSheetLayoutView="112" workbookViewId="0">
      <selection activeCell="U53" sqref="U53:AD53"/>
    </sheetView>
  </sheetViews>
  <sheetFormatPr defaultRowHeight="13.5" x14ac:dyDescent="0.4"/>
  <cols>
    <col min="1" max="43" width="2.625" style="1" customWidth="1"/>
    <col min="44" max="16384" width="9" style="1"/>
  </cols>
  <sheetData>
    <row r="1" spans="1:30" ht="12.95" customHeight="1" x14ac:dyDescent="0.4">
      <c r="A1" s="529" t="s">
        <v>72</v>
      </c>
      <c r="B1" s="529"/>
      <c r="C1" s="529"/>
      <c r="D1" s="529"/>
      <c r="E1" s="529"/>
      <c r="F1" s="529"/>
      <c r="G1" s="529"/>
      <c r="H1" s="529"/>
      <c r="I1" s="529"/>
      <c r="W1" s="13"/>
      <c r="X1" s="13"/>
      <c r="Y1" s="13"/>
      <c r="Z1" s="13"/>
      <c r="AA1" s="13"/>
      <c r="AB1" s="13"/>
      <c r="AC1" s="13"/>
      <c r="AD1" s="13"/>
    </row>
    <row r="2" spans="1:30" ht="12.95" customHeight="1" x14ac:dyDescent="0.4">
      <c r="A2" s="529"/>
      <c r="B2" s="529"/>
      <c r="C2" s="529"/>
      <c r="D2" s="529"/>
      <c r="E2" s="529"/>
      <c r="F2" s="529"/>
      <c r="G2" s="529"/>
      <c r="H2" s="529"/>
      <c r="I2" s="529"/>
      <c r="O2" s="523" t="s">
        <v>61</v>
      </c>
      <c r="P2" s="523"/>
      <c r="T2" s="482" t="s">
        <v>71</v>
      </c>
      <c r="U2" s="482"/>
      <c r="V2" s="482"/>
      <c r="W2" s="530">
        <f>データシート!D8</f>
        <v>0</v>
      </c>
      <c r="X2" s="530"/>
      <c r="Y2" s="530"/>
      <c r="Z2" s="530"/>
      <c r="AA2" s="530"/>
      <c r="AB2" s="530"/>
      <c r="AC2" s="530"/>
      <c r="AD2" s="530"/>
    </row>
    <row r="3" spans="1:30" ht="12.95" customHeight="1" x14ac:dyDescent="0.4"/>
    <row r="4" spans="1:30" ht="12.95" customHeight="1" x14ac:dyDescent="0.4">
      <c r="Y4" s="1" t="s">
        <v>70</v>
      </c>
      <c r="Z4" s="531">
        <f>データシート!D7</f>
        <v>0</v>
      </c>
      <c r="AA4" s="445"/>
      <c r="AB4" s="445"/>
      <c r="AC4" s="445"/>
      <c r="AD4" s="1" t="s">
        <v>69</v>
      </c>
    </row>
    <row r="5" spans="1:30" ht="12.95" customHeight="1" x14ac:dyDescent="0.4">
      <c r="A5" s="1" t="s">
        <v>68</v>
      </c>
      <c r="V5" s="467">
        <f>データシート!D6</f>
        <v>0</v>
      </c>
      <c r="W5" s="467"/>
      <c r="X5" s="467"/>
      <c r="Y5" s="467"/>
      <c r="Z5" s="467"/>
      <c r="AA5" s="467"/>
      <c r="AB5" s="467"/>
      <c r="AC5" s="467"/>
      <c r="AD5" s="467"/>
    </row>
    <row r="6" spans="1:30" ht="12.95" customHeight="1" x14ac:dyDescent="0.4">
      <c r="A6" s="1" t="s">
        <v>67</v>
      </c>
      <c r="B6" s="1" t="s">
        <v>66</v>
      </c>
    </row>
    <row r="7" spans="1:30" ht="12.95" customHeight="1" x14ac:dyDescent="0.4"/>
    <row r="8" spans="1:30" ht="16.5" customHeight="1" x14ac:dyDescent="0.4">
      <c r="L8" s="1" t="s">
        <v>65</v>
      </c>
      <c r="P8" s="1" t="s">
        <v>64</v>
      </c>
      <c r="S8" s="532" t="str">
        <f>データシート!D33&amp;"-"&amp;データシート!G33&amp;"  "&amp;データシート!D34</f>
        <v xml:space="preserve">-  </v>
      </c>
      <c r="T8" s="532"/>
      <c r="U8" s="532"/>
      <c r="V8" s="532"/>
      <c r="W8" s="532"/>
      <c r="X8" s="532"/>
      <c r="Y8" s="532"/>
      <c r="Z8" s="532"/>
      <c r="AA8" s="532"/>
      <c r="AB8" s="532"/>
      <c r="AC8" s="532"/>
      <c r="AD8" s="532"/>
    </row>
    <row r="9" spans="1:30" ht="12.95" customHeight="1" x14ac:dyDescent="0.4">
      <c r="P9" s="1" t="s">
        <v>63</v>
      </c>
      <c r="U9" s="445">
        <f>データシート!D35</f>
        <v>0</v>
      </c>
      <c r="V9" s="445"/>
      <c r="W9" s="445"/>
      <c r="X9" s="445"/>
      <c r="Y9" s="445"/>
      <c r="Z9" s="445"/>
      <c r="AA9" s="445"/>
      <c r="AB9" s="445"/>
      <c r="AC9" s="445"/>
      <c r="AD9" s="445"/>
    </row>
    <row r="10" spans="1:30" ht="12.95" customHeight="1" x14ac:dyDescent="0.4">
      <c r="P10" s="1" t="s">
        <v>62</v>
      </c>
      <c r="V10" s="445" t="str">
        <f>データシート!D36&amp;"  "&amp;データシート!D37</f>
        <v xml:space="preserve">  </v>
      </c>
      <c r="W10" s="445"/>
      <c r="X10" s="445"/>
      <c r="Y10" s="445"/>
      <c r="Z10" s="445"/>
      <c r="AA10" s="445"/>
      <c r="AB10" s="445"/>
      <c r="AD10" s="12" t="s">
        <v>61</v>
      </c>
    </row>
    <row r="11" spans="1:30" ht="12.95" customHeight="1" x14ac:dyDescent="0.4">
      <c r="P11" s="11" t="s">
        <v>60</v>
      </c>
      <c r="Q11" s="11"/>
    </row>
    <row r="12" spans="1:30" ht="12.95" customHeight="1" x14ac:dyDescent="0.4">
      <c r="P12" s="1" t="s">
        <v>59</v>
      </c>
      <c r="W12" s="445">
        <f>IFERROR(IF(データシート!D50="リース",データシート!D63,""),"")</f>
        <v>0</v>
      </c>
      <c r="X12" s="445"/>
      <c r="Y12" s="445"/>
      <c r="Z12" s="445"/>
      <c r="AA12" s="445"/>
      <c r="AB12" s="445"/>
      <c r="AC12" s="445"/>
      <c r="AD12" s="1" t="s">
        <v>58</v>
      </c>
    </row>
    <row r="13" spans="1:30" ht="12.95" customHeight="1" x14ac:dyDescent="0.4"/>
    <row r="14" spans="1:30" ht="12.95" customHeight="1" x14ac:dyDescent="0.4">
      <c r="A14" s="524" t="s">
        <v>57</v>
      </c>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4"/>
      <c r="AD14" s="524"/>
    </row>
    <row r="15" spans="1:30" ht="12.95" customHeight="1" x14ac:dyDescent="0.4">
      <c r="A15" s="524" t="s">
        <v>56</v>
      </c>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row>
    <row r="16" spans="1:30" ht="12.95" customHeight="1" x14ac:dyDescent="0.4">
      <c r="A16" s="524" t="s">
        <v>55</v>
      </c>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row>
    <row r="17" spans="1:30" ht="12.95" customHeight="1" x14ac:dyDescent="0.4"/>
    <row r="18" spans="1:30" ht="12.95" customHeight="1" x14ac:dyDescent="0.4">
      <c r="A18" s="1" t="s">
        <v>54</v>
      </c>
    </row>
    <row r="19" spans="1:30" ht="12.95" customHeight="1" x14ac:dyDescent="0.4">
      <c r="A19" s="1" t="s">
        <v>53</v>
      </c>
    </row>
    <row r="20" spans="1:30" ht="12.95" customHeight="1" x14ac:dyDescent="0.4">
      <c r="A20" s="1" t="s">
        <v>52</v>
      </c>
    </row>
    <row r="21" spans="1:30" ht="12.95" customHeight="1" x14ac:dyDescent="0.4">
      <c r="A21" s="1" t="s">
        <v>51</v>
      </c>
    </row>
    <row r="22" spans="1:30" ht="12.95" customHeight="1" x14ac:dyDescent="0.4">
      <c r="A22" s="1" t="s">
        <v>814</v>
      </c>
    </row>
    <row r="23" spans="1:30" ht="12.95" customHeight="1" x14ac:dyDescent="0.4">
      <c r="A23" s="1" t="s">
        <v>50</v>
      </c>
    </row>
    <row r="24" spans="1:30" ht="6.75" customHeight="1" x14ac:dyDescent="0.4"/>
    <row r="25" spans="1:30" ht="14.1" customHeight="1" x14ac:dyDescent="0.4">
      <c r="A25" s="524" t="s">
        <v>49</v>
      </c>
      <c r="B25" s="524"/>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row>
    <row r="26" spans="1:30" ht="15" customHeight="1" x14ac:dyDescent="0.4">
      <c r="A26" s="91" t="s">
        <v>376</v>
      </c>
      <c r="C26" s="1" t="s">
        <v>48</v>
      </c>
    </row>
    <row r="27" spans="1:30" ht="15.95" customHeight="1" x14ac:dyDescent="0.4">
      <c r="A27" s="91" t="s">
        <v>321</v>
      </c>
      <c r="C27" s="10" t="s">
        <v>47</v>
      </c>
      <c r="K27" s="1" t="s">
        <v>45</v>
      </c>
      <c r="M27" s="465">
        <f>IFERROR(SUM(データシート!Y94,データシート!Y123),"")</f>
        <v>0</v>
      </c>
      <c r="N27" s="445"/>
      <c r="O27" s="445"/>
      <c r="P27" s="445"/>
      <c r="Q27" s="445"/>
      <c r="R27" s="445"/>
      <c r="S27" s="445"/>
      <c r="T27" s="445"/>
      <c r="U27" s="445"/>
      <c r="W27" s="1" t="s">
        <v>44</v>
      </c>
    </row>
    <row r="28" spans="1:30" ht="15.95" customHeight="1" x14ac:dyDescent="0.4">
      <c r="A28" s="91" t="s">
        <v>322</v>
      </c>
      <c r="C28" s="1" t="s">
        <v>46</v>
      </c>
      <c r="K28" s="1" t="s">
        <v>45</v>
      </c>
      <c r="M28" s="466">
        <f>IFERROR(SUM(データシート!D94,データシート!D123),"")</f>
        <v>0</v>
      </c>
      <c r="N28" s="466"/>
      <c r="O28" s="466"/>
      <c r="P28" s="466"/>
      <c r="Q28" s="466"/>
      <c r="R28" s="466"/>
      <c r="S28" s="466"/>
      <c r="T28" s="466"/>
      <c r="U28" s="466"/>
      <c r="W28" s="1" t="s">
        <v>44</v>
      </c>
      <c r="X28" s="9"/>
      <c r="Y28" s="9"/>
      <c r="Z28" s="9"/>
    </row>
    <row r="29" spans="1:30" ht="15" customHeight="1" x14ac:dyDescent="0.4">
      <c r="A29" s="91" t="s">
        <v>323</v>
      </c>
      <c r="C29" s="1" t="s">
        <v>43</v>
      </c>
      <c r="M29" s="467">
        <f>データシート!D16</f>
        <v>0</v>
      </c>
      <c r="N29" s="467"/>
      <c r="O29" s="467"/>
      <c r="P29" s="467"/>
      <c r="Q29" s="467"/>
      <c r="R29" s="467"/>
      <c r="S29" s="467"/>
      <c r="T29" s="467"/>
      <c r="U29" s="467"/>
    </row>
    <row r="30" spans="1:30" ht="15" customHeight="1" thickBot="1" x14ac:dyDescent="0.45">
      <c r="A30" s="8" t="s">
        <v>42</v>
      </c>
      <c r="C30" s="1" t="s">
        <v>41</v>
      </c>
    </row>
    <row r="31" spans="1:30" ht="11.1" customHeight="1" x14ac:dyDescent="0.4">
      <c r="A31" s="490">
        <f>IFERROR(データシート!D9,"")</f>
        <v>0</v>
      </c>
      <c r="B31" s="525"/>
      <c r="C31" s="494" t="s">
        <v>40</v>
      </c>
      <c r="D31" s="491"/>
      <c r="E31" s="491"/>
      <c r="F31" s="491"/>
      <c r="G31" s="491"/>
      <c r="H31" s="491"/>
      <c r="I31" s="491"/>
      <c r="J31" s="491"/>
      <c r="K31" s="491"/>
      <c r="L31" s="491"/>
      <c r="M31" s="491"/>
      <c r="N31" s="491"/>
      <c r="O31" s="527"/>
      <c r="P31" s="490">
        <f>IFERROR(データシート!D12,"")</f>
        <v>0</v>
      </c>
      <c r="Q31" s="525"/>
      <c r="R31" s="494" t="s">
        <v>39</v>
      </c>
      <c r="S31" s="491"/>
      <c r="T31" s="491"/>
      <c r="U31" s="491"/>
      <c r="V31" s="491"/>
      <c r="W31" s="491"/>
      <c r="X31" s="491"/>
      <c r="Y31" s="491"/>
      <c r="Z31" s="491"/>
      <c r="AA31" s="491"/>
      <c r="AB31" s="491"/>
      <c r="AC31" s="491"/>
      <c r="AD31" s="527"/>
    </row>
    <row r="32" spans="1:30" ht="11.1" customHeight="1" thickBot="1" x14ac:dyDescent="0.45">
      <c r="A32" s="492"/>
      <c r="B32" s="526"/>
      <c r="C32" s="495"/>
      <c r="D32" s="493"/>
      <c r="E32" s="493"/>
      <c r="F32" s="493"/>
      <c r="G32" s="493"/>
      <c r="H32" s="493"/>
      <c r="I32" s="493"/>
      <c r="J32" s="493"/>
      <c r="K32" s="493"/>
      <c r="L32" s="493"/>
      <c r="M32" s="493"/>
      <c r="N32" s="493"/>
      <c r="O32" s="528"/>
      <c r="P32" s="492"/>
      <c r="Q32" s="526"/>
      <c r="R32" s="495"/>
      <c r="S32" s="493"/>
      <c r="T32" s="493"/>
      <c r="U32" s="493"/>
      <c r="V32" s="493"/>
      <c r="W32" s="493"/>
      <c r="X32" s="493"/>
      <c r="Y32" s="493"/>
      <c r="Z32" s="493"/>
      <c r="AA32" s="493"/>
      <c r="AB32" s="493"/>
      <c r="AC32" s="493"/>
      <c r="AD32" s="528"/>
    </row>
    <row r="33" spans="1:30" ht="11.1" customHeight="1" x14ac:dyDescent="0.4">
      <c r="A33" s="490">
        <f>IFERROR(データシート!K9,"")</f>
        <v>0</v>
      </c>
      <c r="B33" s="491"/>
      <c r="C33" s="468" t="s">
        <v>38</v>
      </c>
      <c r="D33" s="468"/>
      <c r="E33" s="468"/>
      <c r="F33" s="494">
        <f>IFERROR(データシート!K10,"")</f>
        <v>0</v>
      </c>
      <c r="G33" s="491"/>
      <c r="H33" s="468" t="s">
        <v>37</v>
      </c>
      <c r="I33" s="468"/>
      <c r="J33" s="501"/>
      <c r="K33" s="491">
        <f>IFERROR(データシート!K11,"")</f>
        <v>0</v>
      </c>
      <c r="L33" s="491"/>
      <c r="M33" s="468" t="s">
        <v>36</v>
      </c>
      <c r="N33" s="468"/>
      <c r="O33" s="501"/>
      <c r="P33" s="490">
        <f>IFERROR(データシート!K12,"")</f>
        <v>0</v>
      </c>
      <c r="Q33" s="491"/>
      <c r="R33" s="468" t="s">
        <v>38</v>
      </c>
      <c r="S33" s="468"/>
      <c r="T33" s="468"/>
      <c r="U33" s="494">
        <f>IFERROR(データシート!K13,"")</f>
        <v>0</v>
      </c>
      <c r="V33" s="491"/>
      <c r="W33" s="468" t="s">
        <v>37</v>
      </c>
      <c r="X33" s="468"/>
      <c r="Y33" s="501"/>
      <c r="Z33" s="491">
        <f>IFERROR(データシート!K14,"")</f>
        <v>0</v>
      </c>
      <c r="AA33" s="491"/>
      <c r="AB33" s="468" t="s">
        <v>36</v>
      </c>
      <c r="AC33" s="468"/>
      <c r="AD33" s="469"/>
    </row>
    <row r="34" spans="1:30" ht="11.1" customHeight="1" thickBot="1" x14ac:dyDescent="0.45">
      <c r="A34" s="492"/>
      <c r="B34" s="493"/>
      <c r="C34" s="470"/>
      <c r="D34" s="470"/>
      <c r="E34" s="470"/>
      <c r="F34" s="495"/>
      <c r="G34" s="493"/>
      <c r="H34" s="470"/>
      <c r="I34" s="470"/>
      <c r="J34" s="502"/>
      <c r="K34" s="493"/>
      <c r="L34" s="493"/>
      <c r="M34" s="470"/>
      <c r="N34" s="470"/>
      <c r="O34" s="502"/>
      <c r="P34" s="492"/>
      <c r="Q34" s="493"/>
      <c r="R34" s="470"/>
      <c r="S34" s="470"/>
      <c r="T34" s="470"/>
      <c r="U34" s="495"/>
      <c r="V34" s="493"/>
      <c r="W34" s="470"/>
      <c r="X34" s="470"/>
      <c r="Y34" s="502"/>
      <c r="Z34" s="493"/>
      <c r="AA34" s="493"/>
      <c r="AB34" s="470"/>
      <c r="AC34" s="470"/>
      <c r="AD34" s="471"/>
    </row>
    <row r="35" spans="1:30" ht="15" customHeight="1" thickBot="1" x14ac:dyDescent="0.45">
      <c r="A35" s="7" t="s">
        <v>35</v>
      </c>
      <c r="C35" s="1" t="s">
        <v>34</v>
      </c>
    </row>
    <row r="36" spans="1:30" ht="12.75" customHeight="1" x14ac:dyDescent="0.4">
      <c r="A36" s="496">
        <f>IFERROR(データシート!D17,"")</f>
        <v>0</v>
      </c>
      <c r="B36" s="497" t="s">
        <v>33</v>
      </c>
      <c r="C36" s="497"/>
      <c r="D36" s="497"/>
      <c r="E36" s="497"/>
      <c r="F36" s="512"/>
      <c r="G36" s="496">
        <f>IFERROR(データシート!D20,"")</f>
        <v>0</v>
      </c>
      <c r="H36" s="497" t="s">
        <v>32</v>
      </c>
      <c r="I36" s="497"/>
      <c r="J36" s="497"/>
      <c r="K36" s="497"/>
      <c r="L36" s="497"/>
      <c r="M36" s="497"/>
      <c r="N36" s="497"/>
      <c r="O36" s="498"/>
      <c r="P36" s="452">
        <f>IFERROR(データシート!D24,"")</f>
        <v>0</v>
      </c>
      <c r="Q36" s="503" t="s">
        <v>31</v>
      </c>
      <c r="R36" s="504"/>
      <c r="S36" s="504"/>
      <c r="T36" s="504"/>
      <c r="U36" s="521">
        <f>IFERROR(データシート!D26,"")</f>
        <v>0</v>
      </c>
      <c r="V36" s="480" t="s">
        <v>30</v>
      </c>
      <c r="W36" s="480"/>
      <c r="X36" s="480"/>
      <c r="Y36" s="480"/>
      <c r="Z36" s="480"/>
      <c r="AA36" s="480"/>
      <c r="AB36" s="480"/>
      <c r="AC36" s="480"/>
      <c r="AD36" s="481"/>
    </row>
    <row r="37" spans="1:30" ht="12.75" customHeight="1" x14ac:dyDescent="0.4">
      <c r="A37" s="487"/>
      <c r="B37" s="499"/>
      <c r="C37" s="499"/>
      <c r="D37" s="499"/>
      <c r="E37" s="499"/>
      <c r="F37" s="513"/>
      <c r="G37" s="487"/>
      <c r="H37" s="499"/>
      <c r="I37" s="499"/>
      <c r="J37" s="499"/>
      <c r="K37" s="499"/>
      <c r="L37" s="499"/>
      <c r="M37" s="499"/>
      <c r="N37" s="499"/>
      <c r="O37" s="500"/>
      <c r="P37" s="514"/>
      <c r="Q37" s="505"/>
      <c r="R37" s="478"/>
      <c r="S37" s="478"/>
      <c r="T37" s="478"/>
      <c r="U37" s="522"/>
      <c r="V37" s="482"/>
      <c r="W37" s="482"/>
      <c r="X37" s="482"/>
      <c r="Y37" s="482"/>
      <c r="Z37" s="482"/>
      <c r="AA37" s="482"/>
      <c r="AB37" s="482"/>
      <c r="AC37" s="482"/>
      <c r="AD37" s="483"/>
    </row>
    <row r="38" spans="1:30" ht="15.75" customHeight="1" x14ac:dyDescent="0.4">
      <c r="A38" s="484" t="s">
        <v>352</v>
      </c>
      <c r="B38" s="485"/>
      <c r="C38" s="485" t="s">
        <v>19</v>
      </c>
      <c r="D38" s="485"/>
      <c r="E38" s="485" t="s">
        <v>29</v>
      </c>
      <c r="F38" s="508"/>
      <c r="G38" s="484" t="s">
        <v>28</v>
      </c>
      <c r="H38" s="485"/>
      <c r="I38" s="485"/>
      <c r="J38" s="485"/>
      <c r="K38" s="485" t="s">
        <v>27</v>
      </c>
      <c r="L38" s="485"/>
      <c r="M38" s="485"/>
      <c r="N38" s="515" t="s">
        <v>26</v>
      </c>
      <c r="O38" s="516"/>
      <c r="P38" s="474" t="s">
        <v>25</v>
      </c>
      <c r="Q38" s="475"/>
      <c r="R38" s="476"/>
      <c r="S38" s="517" t="s">
        <v>24</v>
      </c>
      <c r="T38" s="518"/>
      <c r="U38" s="484" t="s">
        <v>23</v>
      </c>
      <c r="V38" s="485"/>
      <c r="W38" s="485" t="s">
        <v>22</v>
      </c>
      <c r="X38" s="485"/>
      <c r="Y38" s="485" t="s">
        <v>21</v>
      </c>
      <c r="Z38" s="485"/>
      <c r="AA38" s="485" t="s">
        <v>20</v>
      </c>
      <c r="AB38" s="485"/>
      <c r="AC38" s="485" t="s">
        <v>19</v>
      </c>
      <c r="AD38" s="486"/>
    </row>
    <row r="39" spans="1:30" ht="12.95" customHeight="1" x14ac:dyDescent="0.4">
      <c r="A39" s="484"/>
      <c r="B39" s="485"/>
      <c r="C39" s="485"/>
      <c r="D39" s="485"/>
      <c r="E39" s="485"/>
      <c r="F39" s="508"/>
      <c r="G39" s="484"/>
      <c r="H39" s="485"/>
      <c r="I39" s="485"/>
      <c r="J39" s="485"/>
      <c r="K39" s="485"/>
      <c r="L39" s="485"/>
      <c r="M39" s="485"/>
      <c r="N39" s="515"/>
      <c r="O39" s="516"/>
      <c r="P39" s="477"/>
      <c r="Q39" s="478"/>
      <c r="R39" s="479"/>
      <c r="S39" s="519"/>
      <c r="T39" s="520"/>
      <c r="U39" s="484"/>
      <c r="V39" s="485"/>
      <c r="W39" s="485"/>
      <c r="X39" s="485"/>
      <c r="Y39" s="485"/>
      <c r="Z39" s="485"/>
      <c r="AA39" s="485"/>
      <c r="AB39" s="485"/>
      <c r="AC39" s="485"/>
      <c r="AD39" s="486"/>
    </row>
    <row r="40" spans="1:30" ht="27.75" customHeight="1" thickBot="1" x14ac:dyDescent="0.45">
      <c r="A40" s="488">
        <f>IFERROR(データシート!K17,"")</f>
        <v>0</v>
      </c>
      <c r="B40" s="464"/>
      <c r="C40" s="464">
        <f>IFERROR(データシート!K18,"")</f>
        <v>0</v>
      </c>
      <c r="D40" s="464"/>
      <c r="E40" s="464">
        <f>IFERROR(データシート!K19,"")</f>
        <v>0</v>
      </c>
      <c r="F40" s="507"/>
      <c r="G40" s="487" t="s">
        <v>18</v>
      </c>
      <c r="H40" s="482"/>
      <c r="I40" s="485" t="s">
        <v>17</v>
      </c>
      <c r="J40" s="485"/>
      <c r="K40" s="485"/>
      <c r="L40" s="485"/>
      <c r="M40" s="485"/>
      <c r="N40" s="515"/>
      <c r="O40" s="516"/>
      <c r="P40" s="509">
        <f>IFERROR(データシート!K24,"")</f>
        <v>0</v>
      </c>
      <c r="Q40" s="510"/>
      <c r="R40" s="511"/>
      <c r="S40" s="507">
        <f>IFERROR(データシート!K25,"")</f>
        <v>0</v>
      </c>
      <c r="T40" s="510"/>
      <c r="U40" s="488">
        <f>IFERROR(データシート!K26,"")</f>
        <v>0</v>
      </c>
      <c r="V40" s="464"/>
      <c r="W40" s="464">
        <f>IFERROR(データシート!K27,"")</f>
        <v>0</v>
      </c>
      <c r="X40" s="464"/>
      <c r="Y40" s="464">
        <f>IFERROR(データシート!K28,"")</f>
        <v>0</v>
      </c>
      <c r="Z40" s="464"/>
      <c r="AA40" s="464">
        <f>IFERROR(データシート!K29,"")</f>
        <v>0</v>
      </c>
      <c r="AB40" s="464"/>
      <c r="AC40" s="464">
        <f>IFERROR(データシート!K30,"")</f>
        <v>0</v>
      </c>
      <c r="AD40" s="489"/>
    </row>
    <row r="41" spans="1:30" ht="14.45" customHeight="1" x14ac:dyDescent="0.4">
      <c r="G41" s="487">
        <f>IFERROR(データシート!O20,"")</f>
        <v>0</v>
      </c>
      <c r="H41" s="482"/>
      <c r="I41" s="482">
        <f>IFERROR(データシート!O21,"")</f>
        <v>0</v>
      </c>
      <c r="J41" s="482"/>
      <c r="K41" s="482">
        <f>IFERROR(データシート!I22,"")</f>
        <v>0</v>
      </c>
      <c r="L41" s="482"/>
      <c r="M41" s="482"/>
      <c r="N41" s="482">
        <f>IFERROR(データシート!I23,"")</f>
        <v>0</v>
      </c>
      <c r="O41" s="483"/>
    </row>
    <row r="42" spans="1:30" ht="9.75" customHeight="1" thickBot="1" x14ac:dyDescent="0.45">
      <c r="G42" s="488"/>
      <c r="H42" s="464"/>
      <c r="I42" s="464"/>
      <c r="J42" s="464"/>
      <c r="K42" s="464"/>
      <c r="L42" s="464"/>
      <c r="M42" s="464"/>
      <c r="N42" s="464"/>
      <c r="O42" s="489"/>
    </row>
    <row r="43" spans="1:30" ht="15" customHeight="1" thickBot="1" x14ac:dyDescent="0.45">
      <c r="A43" s="91" t="s">
        <v>377</v>
      </c>
      <c r="C43" s="1" t="s">
        <v>16</v>
      </c>
    </row>
    <row r="44" spans="1:30" ht="9" customHeight="1" x14ac:dyDescent="0.4">
      <c r="A44" s="452">
        <f>IFERROR(データシート!D15,"")</f>
        <v>0</v>
      </c>
      <c r="B44" s="448"/>
      <c r="C44" s="448" t="s">
        <v>15</v>
      </c>
      <c r="D44" s="448"/>
      <c r="E44" s="448"/>
      <c r="F44" s="448"/>
      <c r="G44" s="448"/>
      <c r="H44" s="448"/>
      <c r="I44" s="448"/>
      <c r="J44" s="448"/>
      <c r="K44" s="448"/>
      <c r="L44" s="448"/>
      <c r="M44" s="448"/>
      <c r="N44" s="448"/>
      <c r="O44" s="449"/>
      <c r="P44" s="452">
        <f>IFERROR(データシート!K15,"")</f>
        <v>0</v>
      </c>
      <c r="Q44" s="448"/>
      <c r="R44" s="448" t="s">
        <v>14</v>
      </c>
      <c r="S44" s="448"/>
      <c r="T44" s="448"/>
      <c r="U44" s="448"/>
      <c r="V44" s="448"/>
      <c r="W44" s="448"/>
      <c r="X44" s="448"/>
      <c r="Y44" s="448"/>
      <c r="Z44" s="448"/>
      <c r="AA44" s="448"/>
      <c r="AB44" s="448"/>
      <c r="AC44" s="448"/>
      <c r="AD44" s="449"/>
    </row>
    <row r="45" spans="1:30" ht="9" customHeight="1" thickBot="1" x14ac:dyDescent="0.45">
      <c r="A45" s="453"/>
      <c r="B45" s="450"/>
      <c r="C45" s="450"/>
      <c r="D45" s="450"/>
      <c r="E45" s="450"/>
      <c r="F45" s="450"/>
      <c r="G45" s="450"/>
      <c r="H45" s="450"/>
      <c r="I45" s="450"/>
      <c r="J45" s="450"/>
      <c r="K45" s="450"/>
      <c r="L45" s="450"/>
      <c r="M45" s="450"/>
      <c r="N45" s="450"/>
      <c r="O45" s="451"/>
      <c r="P45" s="453"/>
      <c r="Q45" s="450"/>
      <c r="R45" s="450"/>
      <c r="S45" s="450"/>
      <c r="T45" s="450"/>
      <c r="U45" s="450"/>
      <c r="V45" s="450"/>
      <c r="W45" s="450"/>
      <c r="X45" s="450"/>
      <c r="Y45" s="450"/>
      <c r="Z45" s="450"/>
      <c r="AA45" s="450"/>
      <c r="AB45" s="450"/>
      <c r="AC45" s="450"/>
      <c r="AD45" s="451"/>
    </row>
    <row r="46" spans="1:30" ht="15" customHeight="1" x14ac:dyDescent="0.4">
      <c r="A46" s="91" t="s">
        <v>378</v>
      </c>
      <c r="C46" s="1" t="s">
        <v>13</v>
      </c>
    </row>
    <row r="47" spans="1:30" ht="12.95" customHeight="1" x14ac:dyDescent="0.4">
      <c r="A47" s="454" t="s">
        <v>12</v>
      </c>
      <c r="B47" s="455"/>
      <c r="C47" s="455"/>
      <c r="D47" s="455"/>
      <c r="E47" s="456"/>
      <c r="F47" s="6" t="s">
        <v>11</v>
      </c>
      <c r="G47" s="5"/>
      <c r="H47" s="5"/>
      <c r="I47" s="5"/>
      <c r="J47" s="5"/>
      <c r="K47" s="5"/>
      <c r="L47" s="5"/>
      <c r="M47" s="5"/>
      <c r="N47" s="5"/>
      <c r="O47" s="446" t="str">
        <f>データシート!D38&amp;"  "&amp;データシート!D39</f>
        <v xml:space="preserve">  </v>
      </c>
      <c r="P47" s="446"/>
      <c r="Q47" s="446"/>
      <c r="R47" s="446"/>
      <c r="S47" s="446"/>
      <c r="T47" s="446"/>
      <c r="U47" s="446"/>
      <c r="V47" s="446"/>
      <c r="W47" s="446"/>
      <c r="X47" s="446"/>
      <c r="Y47" s="446"/>
      <c r="Z47" s="446"/>
      <c r="AA47" s="446"/>
      <c r="AB47" s="446"/>
      <c r="AC47" s="446"/>
      <c r="AD47" s="447"/>
    </row>
    <row r="48" spans="1:30" s="2" customFormat="1" ht="12.95" customHeight="1" x14ac:dyDescent="0.4">
      <c r="A48" s="457"/>
      <c r="B48" s="458"/>
      <c r="C48" s="458"/>
      <c r="D48" s="458"/>
      <c r="E48" s="459"/>
      <c r="F48" s="6" t="s">
        <v>6</v>
      </c>
      <c r="G48" s="5"/>
      <c r="H48" s="5"/>
      <c r="I48" s="463">
        <f>データシート!D40</f>
        <v>0</v>
      </c>
      <c r="J48" s="446"/>
      <c r="K48" s="446"/>
      <c r="L48" s="446"/>
      <c r="M48" s="446"/>
      <c r="N48" s="446"/>
      <c r="O48" s="446"/>
      <c r="P48" s="446"/>
      <c r="Q48" s="447"/>
      <c r="R48" s="6" t="s">
        <v>5</v>
      </c>
      <c r="S48" s="5"/>
      <c r="T48" s="5"/>
      <c r="U48" s="463">
        <f>データシート!D41</f>
        <v>0</v>
      </c>
      <c r="V48" s="446"/>
      <c r="W48" s="446"/>
      <c r="X48" s="446"/>
      <c r="Y48" s="446"/>
      <c r="Z48" s="446"/>
      <c r="AA48" s="446"/>
      <c r="AB48" s="446"/>
      <c r="AC48" s="446"/>
      <c r="AD48" s="447"/>
    </row>
    <row r="49" spans="1:30" s="2" customFormat="1" ht="12.95" customHeight="1" x14ac:dyDescent="0.4">
      <c r="A49" s="460"/>
      <c r="B49" s="461"/>
      <c r="C49" s="461"/>
      <c r="D49" s="461"/>
      <c r="E49" s="462"/>
      <c r="F49" s="4" t="s">
        <v>4</v>
      </c>
      <c r="G49" s="4"/>
      <c r="H49" s="4"/>
      <c r="I49" s="4"/>
      <c r="J49" s="4"/>
      <c r="K49" s="446">
        <f>データシート!D42</f>
        <v>0</v>
      </c>
      <c r="L49" s="446"/>
      <c r="M49" s="446"/>
      <c r="N49" s="446"/>
      <c r="O49" s="446"/>
      <c r="P49" s="446"/>
      <c r="Q49" s="446"/>
      <c r="R49" s="446"/>
      <c r="S49" s="446"/>
      <c r="T49" s="4" t="s">
        <v>3</v>
      </c>
      <c r="U49" s="446">
        <f>データシート!L42</f>
        <v>0</v>
      </c>
      <c r="V49" s="446"/>
      <c r="W49" s="446"/>
      <c r="X49" s="446"/>
      <c r="Y49" s="446"/>
      <c r="Z49" s="446"/>
      <c r="AA49" s="446"/>
      <c r="AB49" s="446"/>
      <c r="AC49" s="446"/>
      <c r="AD49" s="447"/>
    </row>
    <row r="50" spans="1:30" ht="12.95" customHeight="1" x14ac:dyDescent="0.4">
      <c r="A50" s="454" t="s">
        <v>10</v>
      </c>
      <c r="B50" s="455"/>
      <c r="C50" s="455"/>
      <c r="D50" s="455"/>
      <c r="E50" s="456"/>
      <c r="F50" s="6" t="s">
        <v>9</v>
      </c>
      <c r="G50" s="5"/>
      <c r="H50" s="5"/>
      <c r="I50" s="5"/>
      <c r="J50" s="5"/>
      <c r="K50" s="5"/>
      <c r="L50" s="5"/>
      <c r="M50" s="5"/>
      <c r="N50" s="5"/>
      <c r="O50" s="446" t="str">
        <f>データシート!D43&amp;"  "&amp;データシート!D44</f>
        <v xml:space="preserve">  </v>
      </c>
      <c r="P50" s="446"/>
      <c r="Q50" s="446"/>
      <c r="R50" s="446"/>
      <c r="S50" s="446"/>
      <c r="T50" s="446"/>
      <c r="U50" s="446"/>
      <c r="V50" s="446"/>
      <c r="W50" s="446"/>
      <c r="X50" s="446"/>
      <c r="Y50" s="446"/>
      <c r="Z50" s="446"/>
      <c r="AA50" s="446"/>
      <c r="AB50" s="446"/>
      <c r="AC50" s="446"/>
      <c r="AD50" s="447"/>
    </row>
    <row r="51" spans="1:30" ht="12.95" customHeight="1" x14ac:dyDescent="0.4">
      <c r="A51" s="506"/>
      <c r="B51" s="458"/>
      <c r="C51" s="458"/>
      <c r="D51" s="458"/>
      <c r="E51" s="459"/>
      <c r="F51" s="6" t="s">
        <v>8</v>
      </c>
      <c r="G51" s="5"/>
      <c r="H51" s="472" t="str">
        <f>IFERROR(データシート!D48&amp;"-"&amp;データシート!G48&amp;"  "&amp;データシート!D49,"")</f>
        <v xml:space="preserve">-  </v>
      </c>
      <c r="I51" s="472"/>
      <c r="J51" s="472"/>
      <c r="K51" s="472"/>
      <c r="L51" s="472"/>
      <c r="M51" s="472"/>
      <c r="N51" s="472"/>
      <c r="O51" s="472"/>
      <c r="P51" s="472"/>
      <c r="Q51" s="472"/>
      <c r="R51" s="472"/>
      <c r="S51" s="472"/>
      <c r="T51" s="472"/>
      <c r="U51" s="472"/>
      <c r="V51" s="472"/>
      <c r="W51" s="472"/>
      <c r="X51" s="472"/>
      <c r="Y51" s="472"/>
      <c r="Z51" s="472"/>
      <c r="AA51" s="472"/>
      <c r="AB51" s="472"/>
      <c r="AC51" s="472"/>
      <c r="AD51" s="473"/>
    </row>
    <row r="52" spans="1:30" ht="12.95" customHeight="1" x14ac:dyDescent="0.4">
      <c r="A52" s="457"/>
      <c r="B52" s="458"/>
      <c r="C52" s="458"/>
      <c r="D52" s="458"/>
      <c r="E52" s="459"/>
      <c r="F52" s="6" t="s">
        <v>6</v>
      </c>
      <c r="G52" s="5"/>
      <c r="H52" s="5"/>
      <c r="I52" s="463">
        <f>データシート!D45</f>
        <v>0</v>
      </c>
      <c r="J52" s="446"/>
      <c r="K52" s="446"/>
      <c r="L52" s="446"/>
      <c r="M52" s="446"/>
      <c r="N52" s="446"/>
      <c r="O52" s="446"/>
      <c r="P52" s="446"/>
      <c r="Q52" s="447"/>
      <c r="R52" s="6" t="s">
        <v>5</v>
      </c>
      <c r="S52" s="5"/>
      <c r="T52" s="5"/>
      <c r="U52" s="463">
        <f>データシート!D46</f>
        <v>0</v>
      </c>
      <c r="V52" s="446"/>
      <c r="W52" s="446"/>
      <c r="X52" s="446"/>
      <c r="Y52" s="446"/>
      <c r="Z52" s="446"/>
      <c r="AA52" s="446"/>
      <c r="AB52" s="446"/>
      <c r="AC52" s="446"/>
      <c r="AD52" s="447"/>
    </row>
    <row r="53" spans="1:30" ht="12.95" customHeight="1" x14ac:dyDescent="0.4">
      <c r="A53" s="460"/>
      <c r="B53" s="461"/>
      <c r="C53" s="461"/>
      <c r="D53" s="461"/>
      <c r="E53" s="462"/>
      <c r="F53" s="4" t="s">
        <v>4</v>
      </c>
      <c r="G53" s="4"/>
      <c r="H53" s="4"/>
      <c r="I53" s="4"/>
      <c r="J53" s="4"/>
      <c r="K53" s="446">
        <f>データシート!D47</f>
        <v>0</v>
      </c>
      <c r="L53" s="446"/>
      <c r="M53" s="446"/>
      <c r="N53" s="446"/>
      <c r="O53" s="446"/>
      <c r="P53" s="446"/>
      <c r="Q53" s="446"/>
      <c r="R53" s="446"/>
      <c r="S53" s="446"/>
      <c r="T53" s="4" t="s">
        <v>3</v>
      </c>
      <c r="U53" s="446">
        <f>データシート!L47</f>
        <v>0</v>
      </c>
      <c r="V53" s="446"/>
      <c r="W53" s="446"/>
      <c r="X53" s="446"/>
      <c r="Y53" s="446"/>
      <c r="Z53" s="446"/>
      <c r="AA53" s="446"/>
      <c r="AB53" s="446"/>
      <c r="AC53" s="446"/>
      <c r="AD53" s="447"/>
    </row>
    <row r="54" spans="1:30" ht="15" customHeight="1" x14ac:dyDescent="0.4">
      <c r="A54" s="91" t="s">
        <v>379</v>
      </c>
      <c r="C54" s="1" t="s">
        <v>2</v>
      </c>
    </row>
    <row r="55" spans="1:30" ht="12.95" customHeight="1" x14ac:dyDescent="0.4">
      <c r="A55" s="2" t="s">
        <v>1</v>
      </c>
    </row>
    <row r="56" spans="1:30" ht="12.95" customHeight="1" x14ac:dyDescent="0.4">
      <c r="A56" s="2" t="s">
        <v>0</v>
      </c>
    </row>
    <row r="57" spans="1:30" ht="12.95" customHeight="1" x14ac:dyDescent="0.4"/>
    <row r="58" spans="1:30" ht="12.95" customHeight="1" x14ac:dyDescent="0.4"/>
    <row r="59" spans="1:30" ht="12.95" customHeight="1" x14ac:dyDescent="0.4"/>
    <row r="60" spans="1:30" ht="12.95" customHeight="1" x14ac:dyDescent="0.4"/>
    <row r="61" spans="1:30" ht="12.95" customHeight="1" x14ac:dyDescent="0.4"/>
    <row r="62" spans="1:30" ht="12.95" customHeight="1" x14ac:dyDescent="0.4"/>
    <row r="63" spans="1:30" ht="9.9499999999999993" customHeight="1" x14ac:dyDescent="0.4"/>
    <row r="64" spans="1:30"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row r="72" ht="9.9499999999999993" customHeight="1" x14ac:dyDescent="0.4"/>
    <row r="73" ht="9.9499999999999993" customHeight="1" x14ac:dyDescent="0.4"/>
    <row r="74" ht="9.9499999999999993" customHeight="1" x14ac:dyDescent="0.4"/>
    <row r="75" ht="9.9499999999999993" customHeight="1" x14ac:dyDescent="0.4"/>
    <row r="76" ht="9.9499999999999993" customHeight="1" x14ac:dyDescent="0.4"/>
    <row r="77" ht="9.9499999999999993" customHeight="1" x14ac:dyDescent="0.4"/>
    <row r="78" ht="9.9499999999999993" customHeight="1" x14ac:dyDescent="0.4"/>
  </sheetData>
  <sheetProtection algorithmName="SHA-512" hashValue="cAyvXV9WHluH7zwhEAUEhS01m4ZWUupR90yPOxUdQPEFFw9DScObIsLQPaYtgCRIL+H7L9Nwsp25SFnWOtzT+g==" saltValue="Jp+qWKg8XrZYcq0Z/p4zeg==" spinCount="100000" sheet="1" objects="1" scenarios="1"/>
  <mergeCells count="87">
    <mergeCell ref="O2:P2"/>
    <mergeCell ref="A25:AD25"/>
    <mergeCell ref="A31:B32"/>
    <mergeCell ref="C31:O32"/>
    <mergeCell ref="P31:Q32"/>
    <mergeCell ref="A16:AD16"/>
    <mergeCell ref="A1:I2"/>
    <mergeCell ref="T2:V2"/>
    <mergeCell ref="W2:AD2"/>
    <mergeCell ref="A14:AD14"/>
    <mergeCell ref="A15:AD15"/>
    <mergeCell ref="R31:AD32"/>
    <mergeCell ref="Z4:AC4"/>
    <mergeCell ref="V5:AD5"/>
    <mergeCell ref="S8:AD8"/>
    <mergeCell ref="U9:AD9"/>
    <mergeCell ref="U52:AD52"/>
    <mergeCell ref="K53:S53"/>
    <mergeCell ref="U53:AD53"/>
    <mergeCell ref="P36:P37"/>
    <mergeCell ref="G38:J39"/>
    <mergeCell ref="G40:H40"/>
    <mergeCell ref="I40:J40"/>
    <mergeCell ref="K38:M40"/>
    <mergeCell ref="N38:O40"/>
    <mergeCell ref="AC40:AD40"/>
    <mergeCell ref="S38:T39"/>
    <mergeCell ref="S40:T40"/>
    <mergeCell ref="O50:AD50"/>
    <mergeCell ref="K49:S49"/>
    <mergeCell ref="U49:AD49"/>
    <mergeCell ref="U36:U37"/>
    <mergeCell ref="A50:E53"/>
    <mergeCell ref="E40:F40"/>
    <mergeCell ref="C40:D40"/>
    <mergeCell ref="A44:B45"/>
    <mergeCell ref="K33:L34"/>
    <mergeCell ref="I52:Q52"/>
    <mergeCell ref="M33:O34"/>
    <mergeCell ref="H33:J34"/>
    <mergeCell ref="A38:B39"/>
    <mergeCell ref="C38:D39"/>
    <mergeCell ref="E38:F39"/>
    <mergeCell ref="A40:B40"/>
    <mergeCell ref="P40:R40"/>
    <mergeCell ref="A36:A37"/>
    <mergeCell ref="B36:F37"/>
    <mergeCell ref="P33:Q34"/>
    <mergeCell ref="R33:T34"/>
    <mergeCell ref="U33:V34"/>
    <mergeCell ref="W33:Y34"/>
    <mergeCell ref="Q36:T37"/>
    <mergeCell ref="Z33:AA34"/>
    <mergeCell ref="A33:B34"/>
    <mergeCell ref="C33:E34"/>
    <mergeCell ref="F33:G34"/>
    <mergeCell ref="G36:G37"/>
    <mergeCell ref="H36:O37"/>
    <mergeCell ref="H51:AD51"/>
    <mergeCell ref="P38:R39"/>
    <mergeCell ref="V36:AD37"/>
    <mergeCell ref="U38:V39"/>
    <mergeCell ref="W38:X39"/>
    <mergeCell ref="Y38:Z39"/>
    <mergeCell ref="AA38:AB39"/>
    <mergeCell ref="AC38:AD39"/>
    <mergeCell ref="G41:H42"/>
    <mergeCell ref="I41:J42"/>
    <mergeCell ref="K41:M42"/>
    <mergeCell ref="N41:O42"/>
    <mergeCell ref="U40:V40"/>
    <mergeCell ref="W12:AC12"/>
    <mergeCell ref="V10:AB10"/>
    <mergeCell ref="O47:AD47"/>
    <mergeCell ref="C44:O45"/>
    <mergeCell ref="P44:Q45"/>
    <mergeCell ref="R44:AD45"/>
    <mergeCell ref="A47:E49"/>
    <mergeCell ref="I48:Q48"/>
    <mergeCell ref="U48:AD48"/>
    <mergeCell ref="Y40:Z40"/>
    <mergeCell ref="AA40:AB40"/>
    <mergeCell ref="W40:X40"/>
    <mergeCell ref="M27:U27"/>
    <mergeCell ref="M28:U28"/>
    <mergeCell ref="M29:U29"/>
    <mergeCell ref="AB33:AD34"/>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E9434B6-EC99-482E-BA65-9BDBAEF73496}">
            <xm:f>データシート!$D$7=""</xm:f>
            <x14:dxf>
              <font>
                <color theme="0"/>
              </font>
            </x14:dxf>
          </x14:cfRule>
          <xm:sqref>Y4</xm:sqref>
        </x14:conditionalFormatting>
        <x14:conditionalFormatting xmlns:xm="http://schemas.microsoft.com/office/excel/2006/main">
          <x14:cfRule type="expression" priority="1" id="{01F27297-8575-47E0-8D11-2B3EBFACF5B0}">
            <xm:f>データシート!$D$7=""</xm:f>
            <x14:dxf>
              <font>
                <color theme="0"/>
              </font>
            </x14:dxf>
          </x14:cfRule>
          <xm:sqref>AD4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D61"/>
  <sheetViews>
    <sheetView showGridLines="0" view="pageBreakPreview" zoomScaleNormal="100" zoomScaleSheetLayoutView="100" workbookViewId="0">
      <selection activeCell="N27" sqref="N27:AC27"/>
    </sheetView>
  </sheetViews>
  <sheetFormatPr defaultRowHeight="13.5" x14ac:dyDescent="0.4"/>
  <cols>
    <col min="1" max="43" width="2.625" style="1" customWidth="1"/>
    <col min="44" max="16384" width="9" style="1"/>
  </cols>
  <sheetData>
    <row r="1" spans="1:30" ht="12.95" customHeight="1" x14ac:dyDescent="0.4">
      <c r="A1" s="529" t="s">
        <v>366</v>
      </c>
      <c r="B1" s="529"/>
      <c r="C1" s="529"/>
      <c r="D1" s="529"/>
      <c r="E1" s="529"/>
      <c r="F1" s="529"/>
      <c r="G1" s="529"/>
      <c r="H1" s="529"/>
      <c r="I1" s="529"/>
      <c r="W1" s="13"/>
      <c r="X1" s="13"/>
      <c r="Y1" s="13"/>
      <c r="Z1" s="13"/>
      <c r="AA1" s="13"/>
      <c r="AB1" s="13"/>
      <c r="AC1" s="13"/>
      <c r="AD1" s="13"/>
    </row>
    <row r="2" spans="1:30" ht="12.95" customHeight="1" x14ac:dyDescent="0.4">
      <c r="A2" s="529"/>
      <c r="B2" s="529"/>
      <c r="C2" s="529"/>
      <c r="D2" s="529"/>
      <c r="E2" s="529"/>
      <c r="F2" s="529"/>
      <c r="G2" s="529"/>
      <c r="H2" s="529"/>
      <c r="I2" s="529"/>
      <c r="T2" s="13"/>
      <c r="U2" s="13"/>
      <c r="V2" s="13"/>
      <c r="W2" s="13"/>
      <c r="X2" s="13"/>
      <c r="Y2" s="13"/>
      <c r="Z2" s="13"/>
      <c r="AA2" s="13"/>
      <c r="AB2" s="13"/>
      <c r="AC2" s="13"/>
      <c r="AD2" s="13"/>
    </row>
    <row r="3" spans="1:30" ht="12.95" customHeight="1" x14ac:dyDescent="0.4">
      <c r="A3" s="1" t="s">
        <v>367</v>
      </c>
    </row>
    <row r="4" spans="1:30" ht="12.95" customHeight="1" x14ac:dyDescent="0.4">
      <c r="B4" s="515" t="s">
        <v>368</v>
      </c>
      <c r="C4" s="482"/>
      <c r="D4" s="482"/>
      <c r="E4" s="482"/>
      <c r="F4" s="482"/>
      <c r="G4" s="482"/>
      <c r="H4" s="482"/>
      <c r="I4" s="482"/>
      <c r="J4" s="551">
        <f>IFERROR(IF(データシート!D50="リース",データシート!D63,データシート!D35),"")</f>
        <v>0</v>
      </c>
      <c r="K4" s="551"/>
      <c r="L4" s="551"/>
      <c r="M4" s="551"/>
      <c r="N4" s="551"/>
      <c r="O4" s="551"/>
      <c r="P4" s="551"/>
      <c r="Q4" s="551"/>
      <c r="R4" s="551"/>
      <c r="S4" s="551"/>
      <c r="T4" s="551"/>
      <c r="U4" s="551"/>
      <c r="V4" s="551"/>
      <c r="W4" s="551"/>
      <c r="X4" s="551"/>
      <c r="Y4" s="551"/>
      <c r="Z4" s="551"/>
      <c r="AA4" s="551"/>
      <c r="AB4" s="551"/>
      <c r="AC4" s="551"/>
      <c r="AD4" s="551"/>
    </row>
    <row r="5" spans="1:30" ht="12.95" customHeight="1" x14ac:dyDescent="0.4">
      <c r="A5" s="21"/>
      <c r="B5" s="482"/>
      <c r="C5" s="482"/>
      <c r="D5" s="482"/>
      <c r="E5" s="482"/>
      <c r="F5" s="482"/>
      <c r="G5" s="482"/>
      <c r="H5" s="482"/>
      <c r="I5" s="482"/>
      <c r="J5" s="551"/>
      <c r="K5" s="551"/>
      <c r="L5" s="551"/>
      <c r="M5" s="551"/>
      <c r="N5" s="551"/>
      <c r="O5" s="551"/>
      <c r="P5" s="551"/>
      <c r="Q5" s="551"/>
      <c r="R5" s="551"/>
      <c r="S5" s="551"/>
      <c r="T5" s="551"/>
      <c r="U5" s="551"/>
      <c r="V5" s="551"/>
      <c r="W5" s="551"/>
      <c r="X5" s="551"/>
      <c r="Y5" s="551"/>
      <c r="Z5" s="551"/>
      <c r="AA5" s="551"/>
      <c r="AB5" s="551"/>
      <c r="AC5" s="551"/>
      <c r="AD5" s="551"/>
    </row>
    <row r="6" spans="1:30" ht="12.95" customHeight="1" x14ac:dyDescent="0.4">
      <c r="A6" s="21"/>
      <c r="B6" s="482"/>
      <c r="C6" s="482"/>
      <c r="D6" s="482"/>
      <c r="E6" s="482"/>
      <c r="F6" s="482"/>
      <c r="G6" s="482"/>
      <c r="H6" s="482"/>
      <c r="I6" s="482"/>
      <c r="J6" s="551"/>
      <c r="K6" s="551"/>
      <c r="L6" s="551"/>
      <c r="M6" s="551"/>
      <c r="N6" s="551"/>
      <c r="O6" s="551"/>
      <c r="P6" s="551"/>
      <c r="Q6" s="551"/>
      <c r="R6" s="551"/>
      <c r="S6" s="551"/>
      <c r="T6" s="551"/>
      <c r="U6" s="551"/>
      <c r="V6" s="551"/>
      <c r="W6" s="551"/>
      <c r="X6" s="551"/>
      <c r="Y6" s="551"/>
      <c r="Z6" s="551"/>
      <c r="AA6" s="551"/>
      <c r="AB6" s="551"/>
      <c r="AC6" s="551"/>
      <c r="AD6" s="551"/>
    </row>
    <row r="7" spans="1:30" ht="12.95" customHeight="1" x14ac:dyDescent="0.4">
      <c r="A7" s="21"/>
      <c r="B7" s="482"/>
      <c r="C7" s="482"/>
      <c r="D7" s="482"/>
      <c r="E7" s="482"/>
      <c r="F7" s="482"/>
      <c r="G7" s="482"/>
      <c r="H7" s="482"/>
      <c r="I7" s="482"/>
      <c r="J7" s="551"/>
      <c r="K7" s="551"/>
      <c r="L7" s="551"/>
      <c r="M7" s="551"/>
      <c r="N7" s="551"/>
      <c r="O7" s="551"/>
      <c r="P7" s="551"/>
      <c r="Q7" s="551"/>
      <c r="R7" s="551"/>
      <c r="S7" s="551"/>
      <c r="T7" s="551"/>
      <c r="U7" s="551"/>
      <c r="V7" s="551"/>
      <c r="W7" s="551"/>
      <c r="X7" s="551"/>
      <c r="Y7" s="551"/>
      <c r="Z7" s="551"/>
      <c r="AA7" s="551"/>
      <c r="AB7" s="551"/>
      <c r="AC7" s="551"/>
      <c r="AD7" s="551"/>
    </row>
    <row r="8" spans="1:30" ht="12.95" customHeight="1" x14ac:dyDescent="0.4">
      <c r="A8" s="21"/>
      <c r="B8" s="482"/>
      <c r="C8" s="482"/>
      <c r="D8" s="482"/>
      <c r="E8" s="482"/>
      <c r="F8" s="482"/>
      <c r="G8" s="482"/>
      <c r="H8" s="482"/>
      <c r="I8" s="482"/>
      <c r="J8" s="551"/>
      <c r="K8" s="551"/>
      <c r="L8" s="551"/>
      <c r="M8" s="551"/>
      <c r="N8" s="551"/>
      <c r="O8" s="551"/>
      <c r="P8" s="551"/>
      <c r="Q8" s="551"/>
      <c r="R8" s="551"/>
      <c r="S8" s="551"/>
      <c r="T8" s="551"/>
      <c r="U8" s="551"/>
      <c r="V8" s="551"/>
      <c r="W8" s="551"/>
      <c r="X8" s="551"/>
      <c r="Y8" s="551"/>
      <c r="Z8" s="551"/>
      <c r="AA8" s="551"/>
      <c r="AB8" s="551"/>
      <c r="AC8" s="551"/>
      <c r="AD8" s="551"/>
    </row>
    <row r="9" spans="1:30" ht="12.95" customHeight="1" x14ac:dyDescent="0.4">
      <c r="A9" s="21"/>
      <c r="B9" s="482" t="s">
        <v>369</v>
      </c>
      <c r="C9" s="482"/>
      <c r="D9" s="482"/>
      <c r="E9" s="482"/>
      <c r="F9" s="482"/>
      <c r="G9" s="482"/>
      <c r="H9" s="482"/>
      <c r="I9" s="482"/>
      <c r="J9" s="552">
        <f>IFERROR(IF(データシート!D50="リース",データシート!D62,データシート!D34),"")</f>
        <v>0</v>
      </c>
      <c r="K9" s="552"/>
      <c r="L9" s="552"/>
      <c r="M9" s="552"/>
      <c r="N9" s="552"/>
      <c r="O9" s="552"/>
      <c r="P9" s="552"/>
      <c r="Q9" s="552"/>
      <c r="R9" s="552"/>
      <c r="S9" s="552"/>
      <c r="T9" s="552"/>
      <c r="U9" s="552"/>
      <c r="V9" s="552"/>
      <c r="W9" s="552"/>
      <c r="X9" s="552"/>
      <c r="Y9" s="552"/>
      <c r="Z9" s="552"/>
      <c r="AA9" s="552"/>
      <c r="AB9" s="552"/>
      <c r="AC9" s="552"/>
      <c r="AD9" s="552"/>
    </row>
    <row r="10" spans="1:30" ht="12.95" customHeight="1" x14ac:dyDescent="0.4">
      <c r="A10" s="21"/>
      <c r="B10" s="482"/>
      <c r="C10" s="482"/>
      <c r="D10" s="482"/>
      <c r="E10" s="482"/>
      <c r="F10" s="482"/>
      <c r="G10" s="482"/>
      <c r="H10" s="482"/>
      <c r="I10" s="482"/>
      <c r="J10" s="552"/>
      <c r="K10" s="552"/>
      <c r="L10" s="552"/>
      <c r="M10" s="552"/>
      <c r="N10" s="552"/>
      <c r="O10" s="552"/>
      <c r="P10" s="552"/>
      <c r="Q10" s="552"/>
      <c r="R10" s="552"/>
      <c r="S10" s="552"/>
      <c r="T10" s="552"/>
      <c r="U10" s="552"/>
      <c r="V10" s="552"/>
      <c r="W10" s="552"/>
      <c r="X10" s="552"/>
      <c r="Y10" s="552"/>
      <c r="Z10" s="552"/>
      <c r="AA10" s="552"/>
      <c r="AB10" s="552"/>
      <c r="AC10" s="552"/>
      <c r="AD10" s="552"/>
    </row>
    <row r="11" spans="1:30" ht="12.95" customHeight="1" x14ac:dyDescent="0.4">
      <c r="A11" s="21"/>
      <c r="B11" s="482"/>
      <c r="C11" s="482"/>
      <c r="D11" s="482"/>
      <c r="E11" s="482"/>
      <c r="F11" s="482"/>
      <c r="G11" s="482"/>
      <c r="H11" s="482"/>
      <c r="I11" s="482"/>
      <c r="J11" s="552"/>
      <c r="K11" s="552"/>
      <c r="L11" s="552"/>
      <c r="M11" s="552"/>
      <c r="N11" s="552"/>
      <c r="O11" s="552"/>
      <c r="P11" s="552"/>
      <c r="Q11" s="552"/>
      <c r="R11" s="552"/>
      <c r="S11" s="552"/>
      <c r="T11" s="552"/>
      <c r="U11" s="552"/>
      <c r="V11" s="552"/>
      <c r="W11" s="552"/>
      <c r="X11" s="552"/>
      <c r="Y11" s="552"/>
      <c r="Z11" s="552"/>
      <c r="AA11" s="552"/>
      <c r="AB11" s="552"/>
      <c r="AC11" s="552"/>
      <c r="AD11" s="552"/>
    </row>
    <row r="12" spans="1:30" ht="12.95" customHeight="1" x14ac:dyDescent="0.4">
      <c r="A12" s="21"/>
      <c r="B12" s="482" t="s">
        <v>370</v>
      </c>
      <c r="C12" s="482"/>
      <c r="D12" s="482"/>
      <c r="E12" s="482"/>
      <c r="F12" s="482"/>
      <c r="G12" s="482"/>
      <c r="H12" s="482"/>
      <c r="I12" s="482"/>
      <c r="J12" s="557">
        <f>IFERROR(IF(データシート!D50="リース",データシート!D66,データシート!D51),"")</f>
        <v>0</v>
      </c>
      <c r="K12" s="553"/>
      <c r="L12" s="553"/>
      <c r="M12" s="553"/>
      <c r="N12" s="553"/>
      <c r="O12" s="553"/>
      <c r="P12" s="553"/>
      <c r="Q12" s="553"/>
      <c r="R12" s="553"/>
      <c r="S12" s="553"/>
      <c r="T12" s="553"/>
      <c r="U12" s="553"/>
      <c r="V12" s="553"/>
      <c r="W12" s="553"/>
      <c r="X12" s="553"/>
      <c r="Y12" s="553"/>
      <c r="Z12" s="553"/>
      <c r="AA12" s="553"/>
      <c r="AB12" s="553"/>
      <c r="AC12" s="553" t="s">
        <v>454</v>
      </c>
      <c r="AD12" s="554"/>
    </row>
    <row r="13" spans="1:30" ht="12.95" customHeight="1" x14ac:dyDescent="0.4">
      <c r="A13" s="13"/>
      <c r="B13" s="482"/>
      <c r="C13" s="482"/>
      <c r="D13" s="482"/>
      <c r="E13" s="482"/>
      <c r="F13" s="482"/>
      <c r="G13" s="482"/>
      <c r="H13" s="482"/>
      <c r="I13" s="482"/>
      <c r="J13" s="558"/>
      <c r="K13" s="555"/>
      <c r="L13" s="555"/>
      <c r="M13" s="555"/>
      <c r="N13" s="555"/>
      <c r="O13" s="555"/>
      <c r="P13" s="555"/>
      <c r="Q13" s="555"/>
      <c r="R13" s="555"/>
      <c r="S13" s="555"/>
      <c r="T13" s="555"/>
      <c r="U13" s="555"/>
      <c r="V13" s="555"/>
      <c r="W13" s="555"/>
      <c r="X13" s="555"/>
      <c r="Y13" s="555"/>
      <c r="Z13" s="555"/>
      <c r="AA13" s="555"/>
      <c r="AB13" s="555"/>
      <c r="AC13" s="555"/>
      <c r="AD13" s="556"/>
    </row>
    <row r="14" spans="1:30" ht="12.95" customHeight="1" x14ac:dyDescent="0.4">
      <c r="A14" s="13"/>
      <c r="B14" s="482" t="s">
        <v>371</v>
      </c>
      <c r="C14" s="482"/>
      <c r="D14" s="482"/>
      <c r="E14" s="482"/>
      <c r="F14" s="482"/>
      <c r="G14" s="482"/>
      <c r="H14" s="482"/>
      <c r="I14" s="482"/>
      <c r="J14" s="549">
        <f>IFERROR(IF(データシート!D50="リース",データシート!D67,データシート!D52),"")</f>
        <v>0</v>
      </c>
      <c r="K14" s="545"/>
      <c r="L14" s="545"/>
      <c r="M14" s="545"/>
      <c r="N14" s="545"/>
      <c r="O14" s="545"/>
      <c r="P14" s="545"/>
      <c r="Q14" s="545"/>
      <c r="R14" s="545"/>
      <c r="S14" s="545"/>
      <c r="T14" s="545"/>
      <c r="U14" s="545"/>
      <c r="V14" s="545"/>
      <c r="W14" s="545"/>
      <c r="X14" s="545"/>
      <c r="Y14" s="545"/>
      <c r="Z14" s="545"/>
      <c r="AA14" s="545"/>
      <c r="AB14" s="545"/>
      <c r="AC14" s="545" t="s">
        <v>455</v>
      </c>
      <c r="AD14" s="546"/>
    </row>
    <row r="15" spans="1:30" ht="12.95" customHeight="1" x14ac:dyDescent="0.4">
      <c r="A15" s="13"/>
      <c r="B15" s="482"/>
      <c r="C15" s="482"/>
      <c r="D15" s="482"/>
      <c r="E15" s="482"/>
      <c r="F15" s="482"/>
      <c r="G15" s="482"/>
      <c r="H15" s="482"/>
      <c r="I15" s="482"/>
      <c r="J15" s="550"/>
      <c r="K15" s="547"/>
      <c r="L15" s="547"/>
      <c r="M15" s="547"/>
      <c r="N15" s="547"/>
      <c r="O15" s="547"/>
      <c r="P15" s="547"/>
      <c r="Q15" s="547"/>
      <c r="R15" s="547"/>
      <c r="S15" s="547"/>
      <c r="T15" s="547"/>
      <c r="U15" s="547"/>
      <c r="V15" s="547"/>
      <c r="W15" s="547"/>
      <c r="X15" s="547"/>
      <c r="Y15" s="547"/>
      <c r="Z15" s="547"/>
      <c r="AA15" s="547"/>
      <c r="AB15" s="547"/>
      <c r="AC15" s="547"/>
      <c r="AD15" s="548"/>
    </row>
    <row r="16" spans="1:30" ht="12.95" customHeight="1" x14ac:dyDescent="0.4">
      <c r="A16" s="21"/>
      <c r="B16" s="515" t="s">
        <v>372</v>
      </c>
      <c r="C16" s="482"/>
      <c r="D16" s="482"/>
      <c r="E16" s="482"/>
      <c r="F16" s="482"/>
      <c r="G16" s="482"/>
      <c r="H16" s="482"/>
      <c r="I16" s="482"/>
      <c r="J16" s="542" t="s">
        <v>777</v>
      </c>
      <c r="K16" s="542"/>
      <c r="L16" s="542"/>
      <c r="M16" s="542"/>
      <c r="N16" s="542"/>
      <c r="O16" s="542"/>
      <c r="P16" s="542"/>
      <c r="Q16" s="542"/>
      <c r="R16" s="542"/>
      <c r="S16" s="542"/>
      <c r="T16" s="542"/>
      <c r="U16" s="542"/>
      <c r="V16" s="542"/>
      <c r="W16" s="542"/>
      <c r="X16" s="542"/>
      <c r="Y16" s="542"/>
      <c r="Z16" s="542"/>
      <c r="AA16" s="542"/>
      <c r="AB16" s="542"/>
      <c r="AC16" s="542"/>
      <c r="AD16" s="542"/>
    </row>
    <row r="17" spans="1:30" ht="12.95" customHeight="1" x14ac:dyDescent="0.4">
      <c r="A17" s="21"/>
      <c r="B17" s="482"/>
      <c r="C17" s="482"/>
      <c r="D17" s="482"/>
      <c r="E17" s="482"/>
      <c r="F17" s="482"/>
      <c r="G17" s="482"/>
      <c r="H17" s="482"/>
      <c r="I17" s="482"/>
      <c r="J17" s="542"/>
      <c r="K17" s="542"/>
      <c r="L17" s="542"/>
      <c r="M17" s="542"/>
      <c r="N17" s="542"/>
      <c r="O17" s="542"/>
      <c r="P17" s="542"/>
      <c r="Q17" s="542"/>
      <c r="R17" s="542"/>
      <c r="S17" s="542"/>
      <c r="T17" s="542"/>
      <c r="U17" s="542"/>
      <c r="V17" s="542"/>
      <c r="W17" s="542"/>
      <c r="X17" s="542"/>
      <c r="Y17" s="542"/>
      <c r="Z17" s="542"/>
      <c r="AA17" s="542"/>
      <c r="AB17" s="542"/>
      <c r="AC17" s="542"/>
      <c r="AD17" s="542"/>
    </row>
    <row r="18" spans="1:30" ht="12.95" customHeight="1" x14ac:dyDescent="0.4">
      <c r="A18" s="21"/>
      <c r="B18" s="482"/>
      <c r="C18" s="482"/>
      <c r="D18" s="482"/>
      <c r="E18" s="482"/>
      <c r="F18" s="482"/>
      <c r="G18" s="482"/>
      <c r="H18" s="482"/>
      <c r="I18" s="482"/>
      <c r="J18" s="542"/>
      <c r="K18" s="542"/>
      <c r="L18" s="542"/>
      <c r="M18" s="542"/>
      <c r="N18" s="542"/>
      <c r="O18" s="542"/>
      <c r="P18" s="542"/>
      <c r="Q18" s="542"/>
      <c r="R18" s="542"/>
      <c r="S18" s="542"/>
      <c r="T18" s="542"/>
      <c r="U18" s="542"/>
      <c r="V18" s="542"/>
      <c r="W18" s="542"/>
      <c r="X18" s="542"/>
      <c r="Y18" s="542"/>
      <c r="Z18" s="542"/>
      <c r="AA18" s="542"/>
      <c r="AB18" s="542"/>
      <c r="AC18" s="542"/>
      <c r="AD18" s="542"/>
    </row>
    <row r="19" spans="1:30" ht="12.95" customHeight="1" x14ac:dyDescent="0.4">
      <c r="A19" s="21"/>
      <c r="B19" s="482"/>
      <c r="C19" s="482"/>
      <c r="D19" s="482"/>
      <c r="E19" s="482"/>
      <c r="F19" s="482"/>
      <c r="G19" s="482"/>
      <c r="H19" s="482"/>
      <c r="I19" s="482"/>
      <c r="J19" s="542"/>
      <c r="K19" s="542"/>
      <c r="L19" s="542"/>
      <c r="M19" s="542"/>
      <c r="N19" s="542"/>
      <c r="O19" s="542"/>
      <c r="P19" s="542"/>
      <c r="Q19" s="542"/>
      <c r="R19" s="542"/>
      <c r="S19" s="542"/>
      <c r="T19" s="542"/>
      <c r="U19" s="542"/>
      <c r="V19" s="542"/>
      <c r="W19" s="542"/>
      <c r="X19" s="542"/>
      <c r="Y19" s="542"/>
      <c r="Z19" s="542"/>
      <c r="AA19" s="542"/>
      <c r="AB19" s="542"/>
      <c r="AC19" s="542"/>
      <c r="AD19" s="542"/>
    </row>
    <row r="20" spans="1:30" ht="12.95" customHeight="1" x14ac:dyDescent="0.4">
      <c r="A20" s="21"/>
      <c r="B20" s="482"/>
      <c r="C20" s="482"/>
      <c r="D20" s="482"/>
      <c r="E20" s="482"/>
      <c r="F20" s="482"/>
      <c r="G20" s="482"/>
      <c r="H20" s="482"/>
      <c r="I20" s="482"/>
      <c r="J20" s="542"/>
      <c r="K20" s="542"/>
      <c r="L20" s="542"/>
      <c r="M20" s="542"/>
      <c r="N20" s="542"/>
      <c r="O20" s="542"/>
      <c r="P20" s="542"/>
      <c r="Q20" s="542"/>
      <c r="R20" s="542"/>
      <c r="S20" s="542"/>
      <c r="T20" s="542"/>
      <c r="U20" s="542"/>
      <c r="V20" s="542"/>
      <c r="W20" s="542"/>
      <c r="X20" s="542"/>
      <c r="Y20" s="542"/>
      <c r="Z20" s="542"/>
      <c r="AA20" s="542"/>
      <c r="AB20" s="542"/>
      <c r="AC20" s="542"/>
      <c r="AD20" s="542"/>
    </row>
    <row r="21" spans="1:30" ht="12.95" customHeight="1" x14ac:dyDescent="0.4">
      <c r="A21" s="21"/>
      <c r="B21" s="540" t="s">
        <v>373</v>
      </c>
      <c r="C21" s="540"/>
      <c r="D21" s="540"/>
      <c r="E21" s="540"/>
      <c r="F21" s="540"/>
      <c r="G21" s="540"/>
      <c r="H21" s="541" t="str">
        <f>IFERROR(IF(データシート!D50="リース",データシート!BD5,データシート!BA5),"")</f>
        <v/>
      </c>
      <c r="I21" s="541"/>
      <c r="J21" s="542"/>
      <c r="K21" s="542"/>
      <c r="L21" s="542"/>
      <c r="M21" s="542"/>
      <c r="N21" s="542"/>
      <c r="O21" s="542"/>
      <c r="P21" s="542"/>
      <c r="Q21" s="542"/>
      <c r="R21" s="542"/>
      <c r="S21" s="542"/>
      <c r="T21" s="542"/>
      <c r="U21" s="542"/>
      <c r="V21" s="542"/>
      <c r="W21" s="542"/>
      <c r="X21" s="542"/>
      <c r="Y21" s="542"/>
      <c r="Z21" s="542"/>
      <c r="AA21" s="542"/>
      <c r="AB21" s="542"/>
      <c r="AC21" s="542"/>
      <c r="AD21" s="542"/>
    </row>
    <row r="22" spans="1:30" ht="15.75" customHeight="1" x14ac:dyDescent="0.4">
      <c r="A22" s="21"/>
      <c r="B22" s="540"/>
      <c r="C22" s="540"/>
      <c r="D22" s="540"/>
      <c r="E22" s="540"/>
      <c r="F22" s="540"/>
      <c r="G22" s="540"/>
      <c r="H22" s="541"/>
      <c r="I22" s="541"/>
      <c r="J22" s="543"/>
      <c r="K22" s="543"/>
      <c r="L22" s="543"/>
      <c r="M22" s="543"/>
      <c r="N22" s="543"/>
      <c r="O22" s="543"/>
      <c r="P22" s="543"/>
      <c r="Q22" s="543"/>
      <c r="R22" s="543"/>
      <c r="S22" s="543"/>
      <c r="T22" s="543"/>
      <c r="U22" s="543"/>
      <c r="V22" s="543"/>
      <c r="W22" s="543"/>
      <c r="X22" s="543"/>
      <c r="Y22" s="543"/>
      <c r="Z22" s="543"/>
      <c r="AA22" s="543"/>
      <c r="AB22" s="543"/>
      <c r="AC22" s="543"/>
      <c r="AD22" s="543"/>
    </row>
    <row r="23" spans="1:30" ht="22.5" customHeight="1" x14ac:dyDescent="0.4">
      <c r="A23" s="35"/>
      <c r="B23" s="540"/>
      <c r="C23" s="540"/>
      <c r="D23" s="540"/>
      <c r="E23" s="540"/>
      <c r="F23" s="540"/>
      <c r="G23" s="540"/>
      <c r="H23" s="541"/>
      <c r="I23" s="541"/>
      <c r="J23" s="78" t="s">
        <v>427</v>
      </c>
      <c r="K23" s="79"/>
      <c r="L23" s="79"/>
      <c r="M23" s="79"/>
      <c r="N23" s="544">
        <f>IFERROR(IF(データシート!D50="リース",データシート!D69,データシート!D54),"")</f>
        <v>0</v>
      </c>
      <c r="O23" s="544"/>
      <c r="P23" s="544"/>
      <c r="Q23" s="544"/>
      <c r="R23" s="544"/>
      <c r="S23" s="544"/>
      <c r="T23" s="544"/>
      <c r="U23" s="544"/>
      <c r="V23" s="544"/>
      <c r="W23" s="544"/>
      <c r="X23" s="544"/>
      <c r="Y23" s="544"/>
      <c r="Z23" s="544"/>
      <c r="AA23" s="544"/>
      <c r="AB23" s="544"/>
      <c r="AC23" s="544"/>
      <c r="AD23" s="80" t="s">
        <v>374</v>
      </c>
    </row>
    <row r="24" spans="1:30" ht="14.45" customHeight="1" x14ac:dyDescent="0.4">
      <c r="A24" s="13"/>
      <c r="B24" s="515" t="s">
        <v>284</v>
      </c>
      <c r="C24" s="482"/>
      <c r="D24" s="482"/>
      <c r="E24" s="482"/>
      <c r="F24" s="482"/>
      <c r="G24" s="482"/>
      <c r="H24" s="482"/>
      <c r="I24" s="482"/>
      <c r="J24" s="533" t="s">
        <v>429</v>
      </c>
      <c r="K24" s="534"/>
      <c r="L24" s="534"/>
      <c r="M24" s="534"/>
      <c r="N24" s="534"/>
      <c r="O24" s="534"/>
      <c r="P24" s="534"/>
      <c r="Q24" s="534"/>
      <c r="R24" s="534"/>
      <c r="S24" s="534"/>
      <c r="T24" s="534"/>
      <c r="U24" s="534"/>
      <c r="V24" s="534"/>
      <c r="W24" s="534"/>
      <c r="X24" s="534"/>
      <c r="Y24" s="534"/>
      <c r="Z24" s="534"/>
      <c r="AA24" s="534"/>
      <c r="AB24" s="534"/>
      <c r="AC24" s="534"/>
      <c r="AD24" s="535"/>
    </row>
    <row r="25" spans="1:30" ht="14.45" customHeight="1" x14ac:dyDescent="0.4">
      <c r="A25" s="13"/>
      <c r="B25" s="482"/>
      <c r="C25" s="482"/>
      <c r="D25" s="482"/>
      <c r="E25" s="482"/>
      <c r="F25" s="482"/>
      <c r="G25" s="482"/>
      <c r="H25" s="482"/>
      <c r="I25" s="482"/>
      <c r="J25" s="536"/>
      <c r="K25" s="537"/>
      <c r="L25" s="537"/>
      <c r="M25" s="537"/>
      <c r="N25" s="537"/>
      <c r="O25" s="537"/>
      <c r="P25" s="537"/>
      <c r="Q25" s="537"/>
      <c r="R25" s="537"/>
      <c r="S25" s="537"/>
      <c r="T25" s="537"/>
      <c r="U25" s="537"/>
      <c r="V25" s="537"/>
      <c r="W25" s="537"/>
      <c r="X25" s="537"/>
      <c r="Y25" s="537"/>
      <c r="Z25" s="537"/>
      <c r="AA25" s="537"/>
      <c r="AB25" s="537"/>
      <c r="AC25" s="537"/>
      <c r="AD25" s="538"/>
    </row>
    <row r="26" spans="1:30" ht="14.45" customHeight="1" x14ac:dyDescent="0.4">
      <c r="A26" s="35"/>
      <c r="B26" s="482"/>
      <c r="C26" s="482"/>
      <c r="D26" s="482"/>
      <c r="E26" s="482"/>
      <c r="F26" s="482"/>
      <c r="G26" s="482"/>
      <c r="H26" s="482"/>
      <c r="I26" s="482"/>
      <c r="J26" s="536"/>
      <c r="K26" s="537"/>
      <c r="L26" s="537"/>
      <c r="M26" s="537"/>
      <c r="N26" s="537"/>
      <c r="O26" s="537"/>
      <c r="P26" s="537"/>
      <c r="Q26" s="537"/>
      <c r="R26" s="537"/>
      <c r="S26" s="537"/>
      <c r="T26" s="537"/>
      <c r="U26" s="537"/>
      <c r="V26" s="537"/>
      <c r="W26" s="537"/>
      <c r="X26" s="537"/>
      <c r="Y26" s="537"/>
      <c r="Z26" s="537"/>
      <c r="AA26" s="537"/>
      <c r="AB26" s="537"/>
      <c r="AC26" s="537"/>
      <c r="AD26" s="538"/>
    </row>
    <row r="27" spans="1:30" ht="21.75" customHeight="1" x14ac:dyDescent="0.4">
      <c r="A27" s="35"/>
      <c r="B27" s="482"/>
      <c r="C27" s="482"/>
      <c r="D27" s="482"/>
      <c r="E27" s="482"/>
      <c r="F27" s="482"/>
      <c r="G27" s="482"/>
      <c r="H27" s="482"/>
      <c r="I27" s="482"/>
      <c r="J27" s="81" t="s">
        <v>428</v>
      </c>
      <c r="K27" s="82"/>
      <c r="L27" s="82"/>
      <c r="M27" s="82"/>
      <c r="N27" s="539">
        <f>IFERROR(IF(データシート!D50="リース",データシート!D71,データシート!D56),"")</f>
        <v>0</v>
      </c>
      <c r="O27" s="539"/>
      <c r="P27" s="539"/>
      <c r="Q27" s="539"/>
      <c r="R27" s="539"/>
      <c r="S27" s="539"/>
      <c r="T27" s="539"/>
      <c r="U27" s="539"/>
      <c r="V27" s="539"/>
      <c r="W27" s="539"/>
      <c r="X27" s="539"/>
      <c r="Y27" s="539"/>
      <c r="Z27" s="539"/>
      <c r="AA27" s="539"/>
      <c r="AB27" s="539"/>
      <c r="AC27" s="539"/>
      <c r="AD27" s="83" t="s">
        <v>374</v>
      </c>
    </row>
    <row r="28" spans="1:30" ht="14.45" customHeight="1" x14ac:dyDescent="0.4">
      <c r="A28" s="13"/>
      <c r="B28" s="482"/>
      <c r="C28" s="482"/>
      <c r="D28" s="482"/>
      <c r="E28" s="482"/>
      <c r="F28" s="482"/>
      <c r="G28" s="482"/>
      <c r="H28" s="482"/>
      <c r="I28" s="482"/>
      <c r="J28" s="30"/>
      <c r="K28" s="13"/>
      <c r="L28" s="13"/>
      <c r="M28" s="13"/>
      <c r="N28" s="13"/>
      <c r="O28" s="13"/>
      <c r="P28" s="13"/>
      <c r="Q28" s="13"/>
      <c r="R28" s="21"/>
      <c r="S28" s="21"/>
      <c r="T28" s="21"/>
      <c r="U28" s="13"/>
      <c r="V28" s="13"/>
      <c r="W28" s="13"/>
      <c r="X28" s="13"/>
      <c r="Y28" s="13"/>
      <c r="Z28" s="13"/>
      <c r="AA28" s="13"/>
      <c r="AB28" s="13"/>
      <c r="AC28" s="13"/>
      <c r="AD28" s="84"/>
    </row>
    <row r="29" spans="1:30" ht="14.45" customHeight="1" x14ac:dyDescent="0.4">
      <c r="A29" s="13"/>
      <c r="B29" s="540" t="s">
        <v>373</v>
      </c>
      <c r="C29" s="540"/>
      <c r="D29" s="540"/>
      <c r="E29" s="540"/>
      <c r="F29" s="540"/>
      <c r="G29" s="540"/>
      <c r="H29" s="541" t="str">
        <f>IFERROR(IF(データシート!D50="リース",データシート!BJ5,データシート!BG5),"")</f>
        <v/>
      </c>
      <c r="I29" s="541"/>
      <c r="J29" s="85"/>
      <c r="K29" s="13"/>
      <c r="L29" s="13"/>
      <c r="M29" s="13"/>
      <c r="N29" s="13"/>
      <c r="O29" s="13"/>
      <c r="P29" s="13"/>
      <c r="Q29" s="13"/>
      <c r="R29" s="13"/>
      <c r="S29" s="13"/>
      <c r="T29" s="21"/>
      <c r="U29" s="13"/>
      <c r="V29" s="13"/>
      <c r="W29" s="13"/>
      <c r="X29" s="13"/>
      <c r="Y29" s="13"/>
      <c r="Z29" s="13"/>
      <c r="AA29" s="13"/>
      <c r="AB29" s="13"/>
      <c r="AC29" s="13"/>
      <c r="AD29" s="84"/>
    </row>
    <row r="30" spans="1:30" ht="15.75" customHeight="1" x14ac:dyDescent="0.4">
      <c r="A30" s="71"/>
      <c r="B30" s="540"/>
      <c r="C30" s="540"/>
      <c r="D30" s="540"/>
      <c r="E30" s="540"/>
      <c r="F30" s="540"/>
      <c r="G30" s="540"/>
      <c r="H30" s="541"/>
      <c r="I30" s="541"/>
      <c r="J30" s="85"/>
      <c r="K30" s="21"/>
      <c r="L30" s="21"/>
      <c r="M30" s="21"/>
      <c r="N30" s="21"/>
      <c r="O30" s="21"/>
      <c r="P30" s="21"/>
      <c r="Q30" s="21"/>
      <c r="R30" s="21"/>
      <c r="S30" s="21"/>
      <c r="T30" s="21"/>
      <c r="U30" s="21"/>
      <c r="V30" s="21"/>
      <c r="W30" s="21"/>
      <c r="X30" s="21"/>
      <c r="Y30" s="21"/>
      <c r="Z30" s="21"/>
      <c r="AA30" s="21"/>
      <c r="AB30" s="21"/>
      <c r="AC30" s="21"/>
      <c r="AD30" s="31"/>
    </row>
    <row r="31" spans="1:30" s="2" customFormat="1" ht="15.75" customHeight="1" x14ac:dyDescent="0.4">
      <c r="A31" s="86"/>
      <c r="B31" s="540"/>
      <c r="C31" s="540"/>
      <c r="D31" s="540"/>
      <c r="E31" s="540"/>
      <c r="F31" s="540"/>
      <c r="G31" s="540"/>
      <c r="H31" s="541"/>
      <c r="I31" s="541"/>
      <c r="J31" s="87"/>
      <c r="K31" s="88"/>
      <c r="L31" s="88"/>
      <c r="M31" s="88"/>
      <c r="N31" s="88"/>
      <c r="O31" s="88"/>
      <c r="P31" s="88"/>
      <c r="Q31" s="88"/>
      <c r="R31" s="88"/>
      <c r="S31" s="88"/>
      <c r="T31" s="88"/>
      <c r="U31" s="88"/>
      <c r="V31" s="88"/>
      <c r="W31" s="88"/>
      <c r="X31" s="88"/>
      <c r="Y31" s="88"/>
      <c r="Z31" s="88"/>
      <c r="AA31" s="88"/>
      <c r="AB31" s="88"/>
      <c r="AC31" s="88"/>
      <c r="AD31" s="89"/>
    </row>
    <row r="32" spans="1:30" s="2" customFormat="1" ht="15.75" customHeight="1" x14ac:dyDescent="0.4">
      <c r="A32" s="86"/>
      <c r="B32" s="90" t="s">
        <v>375</v>
      </c>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row>
    <row r="33" spans="2:2" ht="12.95" customHeight="1" x14ac:dyDescent="0.4">
      <c r="B33" s="90" t="s">
        <v>778</v>
      </c>
    </row>
    <row r="34" spans="2:2" ht="12.95" customHeight="1" x14ac:dyDescent="0.4"/>
    <row r="35" spans="2:2" ht="12.95" customHeight="1" x14ac:dyDescent="0.4"/>
    <row r="36" spans="2:2" ht="12.95" customHeight="1" x14ac:dyDescent="0.4"/>
    <row r="37" spans="2:2" ht="12.95" customHeight="1" x14ac:dyDescent="0.4"/>
    <row r="38" spans="2:2" ht="12.95" customHeight="1" x14ac:dyDescent="0.4"/>
    <row r="39" spans="2:2" ht="12.95" customHeight="1" x14ac:dyDescent="0.4"/>
    <row r="40" spans="2:2" ht="12.95" customHeight="1" x14ac:dyDescent="0.4"/>
    <row r="41" spans="2:2" ht="12.95" customHeight="1" x14ac:dyDescent="0.4"/>
    <row r="42" spans="2:2" ht="12.95" customHeight="1" x14ac:dyDescent="0.4"/>
    <row r="43" spans="2:2" ht="12.95" customHeight="1" x14ac:dyDescent="0.4"/>
    <row r="44" spans="2:2" ht="12.95" customHeight="1" x14ac:dyDescent="0.4"/>
    <row r="45" spans="2:2" ht="12.95" customHeight="1" x14ac:dyDescent="0.4"/>
    <row r="46" spans="2:2" ht="9.9499999999999993" customHeight="1" x14ac:dyDescent="0.4"/>
    <row r="47" spans="2:2" ht="9.9499999999999993" customHeight="1" x14ac:dyDescent="0.4"/>
    <row r="48" spans="2:2"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sheetData>
  <sheetProtection algorithmName="SHA-512" hashValue="QVwgJp461HYnse5fsH3+IxazV4SM30ZMPf4AIn+Dastflr5hwjfLIgyG56KTN43/pkROCRlJtxiZlvz8oDf+dw==" saltValue="p4sAA6Ypqoy3O+PABDr8Og==" spinCount="100000" sheet="1" objects="1" scenarios="1"/>
  <mergeCells count="21">
    <mergeCell ref="B12:I13"/>
    <mergeCell ref="A1:I2"/>
    <mergeCell ref="B4:I8"/>
    <mergeCell ref="J4:AD8"/>
    <mergeCell ref="B9:I11"/>
    <mergeCell ref="J9:AD11"/>
    <mergeCell ref="AC12:AD13"/>
    <mergeCell ref="J12:AB13"/>
    <mergeCell ref="B14:I15"/>
    <mergeCell ref="B16:I20"/>
    <mergeCell ref="J16:AD22"/>
    <mergeCell ref="B21:G23"/>
    <mergeCell ref="H21:I23"/>
    <mergeCell ref="N23:AC23"/>
    <mergeCell ref="AC14:AD15"/>
    <mergeCell ref="J14:AB15"/>
    <mergeCell ref="B24:I28"/>
    <mergeCell ref="J24:AD26"/>
    <mergeCell ref="N27:AC27"/>
    <mergeCell ref="B29:G31"/>
    <mergeCell ref="H29:I31"/>
  </mergeCells>
  <phoneticPr fontId="2"/>
  <conditionalFormatting sqref="J4:AD8">
    <cfRule type="cellIs" dxfId="3" priority="4" operator="equal">
      <formula>0</formula>
    </cfRule>
  </conditionalFormatting>
  <conditionalFormatting sqref="J9:AD11">
    <cfRule type="cellIs" dxfId="2" priority="3" operator="equal">
      <formula>0</formula>
    </cfRule>
  </conditionalFormatting>
  <conditionalFormatting sqref="N23:AC23">
    <cfRule type="cellIs" dxfId="1" priority="2" operator="equal">
      <formula>0</formula>
    </cfRule>
  </conditionalFormatting>
  <conditionalFormatting sqref="N27:AC27">
    <cfRule type="cellIs" dxfId="0" priority="1"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D66"/>
  <sheetViews>
    <sheetView showGridLines="0" showZeros="0" view="pageBreakPreview" zoomScaleNormal="100" zoomScaleSheetLayoutView="100" workbookViewId="0">
      <selection activeCell="M24" sqref="M24:AD25"/>
    </sheetView>
  </sheetViews>
  <sheetFormatPr defaultRowHeight="13.5" x14ac:dyDescent="0.4"/>
  <cols>
    <col min="1" max="43" width="2.625" style="1" customWidth="1"/>
    <col min="44" max="16384" width="9" style="1"/>
  </cols>
  <sheetData>
    <row r="1" spans="1:30" ht="12.95" customHeight="1" x14ac:dyDescent="0.4">
      <c r="A1" s="529" t="s">
        <v>815</v>
      </c>
      <c r="B1" s="529"/>
      <c r="C1" s="529"/>
      <c r="D1" s="529"/>
      <c r="E1" s="529"/>
      <c r="F1" s="529"/>
      <c r="G1" s="529"/>
      <c r="H1" s="529"/>
      <c r="I1" s="529"/>
      <c r="W1" s="13"/>
      <c r="X1" s="13"/>
      <c r="Y1" s="13"/>
      <c r="Z1" s="13"/>
      <c r="AA1" s="13"/>
      <c r="AB1" s="13"/>
      <c r="AC1" s="13"/>
      <c r="AD1" s="13"/>
    </row>
    <row r="2" spans="1:30" ht="12.95" customHeight="1" x14ac:dyDescent="0.4">
      <c r="A2" s="529"/>
      <c r="B2" s="529"/>
      <c r="C2" s="529"/>
      <c r="D2" s="529"/>
      <c r="E2" s="529"/>
      <c r="F2" s="529"/>
      <c r="G2" s="529"/>
      <c r="H2" s="529"/>
      <c r="I2" s="529"/>
      <c r="T2" s="13"/>
      <c r="U2" s="13"/>
      <c r="V2" s="13"/>
      <c r="W2" s="13"/>
      <c r="X2" s="13"/>
      <c r="Y2" s="13"/>
      <c r="Z2" s="13"/>
      <c r="AA2" s="13"/>
      <c r="AB2" s="13"/>
      <c r="AC2" s="13"/>
      <c r="AD2" s="13"/>
    </row>
    <row r="3" spans="1:30" ht="12.95" customHeight="1" x14ac:dyDescent="0.4">
      <c r="A3" s="1" t="s">
        <v>816</v>
      </c>
    </row>
    <row r="4" spans="1:30" ht="9" customHeight="1" x14ac:dyDescent="0.4">
      <c r="A4" s="570" t="s">
        <v>73</v>
      </c>
      <c r="B4" s="455"/>
      <c r="C4" s="455"/>
      <c r="D4" s="456"/>
      <c r="E4" s="571" t="s">
        <v>780</v>
      </c>
      <c r="F4" s="572"/>
      <c r="G4" s="572"/>
      <c r="H4" s="572"/>
      <c r="I4" s="572"/>
      <c r="J4" s="566">
        <f>IFERROR(データシート!D99,"")</f>
        <v>0</v>
      </c>
      <c r="K4" s="566"/>
      <c r="L4" s="566"/>
      <c r="M4" s="566"/>
      <c r="N4" s="566"/>
      <c r="O4" s="566"/>
      <c r="P4" s="566"/>
      <c r="Q4" s="566"/>
      <c r="R4" s="566"/>
      <c r="S4" s="566"/>
      <c r="T4" s="566"/>
      <c r="U4" s="566"/>
      <c r="V4" s="566"/>
      <c r="W4" s="566"/>
      <c r="X4" s="566"/>
      <c r="Y4" s="566"/>
      <c r="Z4" s="566"/>
      <c r="AA4" s="566"/>
      <c r="AB4" s="566"/>
      <c r="AC4" s="566"/>
      <c r="AD4" s="567"/>
    </row>
    <row r="5" spans="1:30" ht="9" customHeight="1" x14ac:dyDescent="0.4">
      <c r="A5" s="457"/>
      <c r="B5" s="458"/>
      <c r="C5" s="458"/>
      <c r="D5" s="459"/>
      <c r="E5" s="573"/>
      <c r="F5" s="561"/>
      <c r="G5" s="561"/>
      <c r="H5" s="561"/>
      <c r="I5" s="561"/>
      <c r="J5" s="568"/>
      <c r="K5" s="568"/>
      <c r="L5" s="568"/>
      <c r="M5" s="568"/>
      <c r="N5" s="568"/>
      <c r="O5" s="568"/>
      <c r="P5" s="568"/>
      <c r="Q5" s="568"/>
      <c r="R5" s="568"/>
      <c r="S5" s="568"/>
      <c r="T5" s="568"/>
      <c r="U5" s="568"/>
      <c r="V5" s="568"/>
      <c r="W5" s="568"/>
      <c r="X5" s="568"/>
      <c r="Y5" s="568"/>
      <c r="Z5" s="568"/>
      <c r="AA5" s="568"/>
      <c r="AB5" s="568"/>
      <c r="AC5" s="568"/>
      <c r="AD5" s="569"/>
    </row>
    <row r="6" spans="1:30" ht="9" customHeight="1" x14ac:dyDescent="0.4">
      <c r="A6" s="457"/>
      <c r="B6" s="458"/>
      <c r="C6" s="458"/>
      <c r="D6" s="459"/>
      <c r="E6" s="587" t="s">
        <v>781</v>
      </c>
      <c r="F6" s="587"/>
      <c r="G6" s="587"/>
      <c r="H6" s="587"/>
      <c r="I6" s="587"/>
      <c r="J6" s="568">
        <f>IFERROR(データシート!D100,"")</f>
        <v>0</v>
      </c>
      <c r="K6" s="568"/>
      <c r="L6" s="568"/>
      <c r="M6" s="568"/>
      <c r="N6" s="568"/>
      <c r="O6" s="568"/>
      <c r="P6" s="568"/>
      <c r="Q6" s="568"/>
      <c r="R6" s="568"/>
      <c r="S6" s="568"/>
      <c r="T6" s="568"/>
      <c r="U6" s="568"/>
      <c r="V6" s="568"/>
      <c r="W6" s="568"/>
      <c r="X6" s="568"/>
      <c r="Y6" s="568"/>
      <c r="Z6" s="568"/>
      <c r="AA6" s="568"/>
      <c r="AB6" s="568"/>
      <c r="AC6" s="568"/>
      <c r="AD6" s="569"/>
    </row>
    <row r="7" spans="1:30" ht="9" customHeight="1" x14ac:dyDescent="0.4">
      <c r="A7" s="457"/>
      <c r="B7" s="458"/>
      <c r="C7" s="458"/>
      <c r="D7" s="459"/>
      <c r="E7" s="587"/>
      <c r="F7" s="587"/>
      <c r="G7" s="587"/>
      <c r="H7" s="587"/>
      <c r="I7" s="587"/>
      <c r="J7" s="568"/>
      <c r="K7" s="568"/>
      <c r="L7" s="568"/>
      <c r="M7" s="568"/>
      <c r="N7" s="568"/>
      <c r="O7" s="568"/>
      <c r="P7" s="568"/>
      <c r="Q7" s="568"/>
      <c r="R7" s="568"/>
      <c r="S7" s="568"/>
      <c r="T7" s="568"/>
      <c r="U7" s="568"/>
      <c r="V7" s="568"/>
      <c r="W7" s="568"/>
      <c r="X7" s="568"/>
      <c r="Y7" s="568"/>
      <c r="Z7" s="568"/>
      <c r="AA7" s="568"/>
      <c r="AB7" s="568"/>
      <c r="AC7" s="568"/>
      <c r="AD7" s="569"/>
    </row>
    <row r="8" spans="1:30" ht="9" customHeight="1" x14ac:dyDescent="0.4">
      <c r="A8" s="457"/>
      <c r="B8" s="458"/>
      <c r="C8" s="458"/>
      <c r="D8" s="459"/>
      <c r="E8" s="561" t="s">
        <v>782</v>
      </c>
      <c r="F8" s="561"/>
      <c r="G8" s="561"/>
      <c r="H8" s="561"/>
      <c r="I8" s="561"/>
      <c r="J8" s="568">
        <f>IFERROR(データシート!D101,"")</f>
        <v>0</v>
      </c>
      <c r="K8" s="568"/>
      <c r="L8" s="568"/>
      <c r="M8" s="568"/>
      <c r="N8" s="568"/>
      <c r="O8" s="568"/>
      <c r="P8" s="568"/>
      <c r="Q8" s="568"/>
      <c r="R8" s="568"/>
      <c r="S8" s="568"/>
      <c r="T8" s="568"/>
      <c r="U8" s="568"/>
      <c r="V8" s="568"/>
      <c r="W8" s="568"/>
      <c r="X8" s="568"/>
      <c r="Y8" s="568"/>
      <c r="Z8" s="568"/>
      <c r="AA8" s="568"/>
      <c r="AB8" s="568"/>
      <c r="AC8" s="568"/>
      <c r="AD8" s="569"/>
    </row>
    <row r="9" spans="1:30" ht="9" customHeight="1" x14ac:dyDescent="0.4">
      <c r="A9" s="457"/>
      <c r="B9" s="458"/>
      <c r="C9" s="458"/>
      <c r="D9" s="459"/>
      <c r="E9" s="561"/>
      <c r="F9" s="561"/>
      <c r="G9" s="561"/>
      <c r="H9" s="561"/>
      <c r="I9" s="561"/>
      <c r="J9" s="568"/>
      <c r="K9" s="568"/>
      <c r="L9" s="568"/>
      <c r="M9" s="568"/>
      <c r="N9" s="568"/>
      <c r="O9" s="568"/>
      <c r="P9" s="568"/>
      <c r="Q9" s="568"/>
      <c r="R9" s="568"/>
      <c r="S9" s="568"/>
      <c r="T9" s="568"/>
      <c r="U9" s="568"/>
      <c r="V9" s="568"/>
      <c r="W9" s="568"/>
      <c r="X9" s="568"/>
      <c r="Y9" s="568"/>
      <c r="Z9" s="568"/>
      <c r="AA9" s="568"/>
      <c r="AB9" s="568"/>
      <c r="AC9" s="568"/>
      <c r="AD9" s="569"/>
    </row>
    <row r="10" spans="1:30" ht="9" customHeight="1" x14ac:dyDescent="0.4">
      <c r="A10" s="457"/>
      <c r="B10" s="458"/>
      <c r="C10" s="458"/>
      <c r="D10" s="459"/>
      <c r="E10" s="561" t="s">
        <v>783</v>
      </c>
      <c r="F10" s="561"/>
      <c r="G10" s="561"/>
      <c r="H10" s="561"/>
      <c r="I10" s="561"/>
      <c r="J10" s="458" t="b">
        <f>IFERROR(データシート!D102,"")</f>
        <v>0</v>
      </c>
      <c r="K10" s="458"/>
      <c r="L10" s="458"/>
      <c r="M10" s="458"/>
      <c r="N10" s="458"/>
      <c r="O10" s="458"/>
      <c r="P10" s="458"/>
      <c r="Q10" s="458"/>
      <c r="R10" s="458"/>
      <c r="S10" s="458"/>
      <c r="T10" s="458"/>
      <c r="U10" s="458"/>
      <c r="V10" s="561" t="s">
        <v>779</v>
      </c>
      <c r="W10" s="561"/>
      <c r="X10" s="561"/>
      <c r="Y10" s="561"/>
      <c r="Z10" s="561"/>
      <c r="AA10" s="561"/>
      <c r="AB10" s="561"/>
      <c r="AC10" s="561"/>
      <c r="AD10" s="562"/>
    </row>
    <row r="11" spans="1:30" ht="9" customHeight="1" x14ac:dyDescent="0.4">
      <c r="A11" s="457"/>
      <c r="B11" s="458"/>
      <c r="C11" s="458"/>
      <c r="D11" s="459"/>
      <c r="E11" s="561"/>
      <c r="F11" s="561"/>
      <c r="G11" s="561"/>
      <c r="H11" s="561"/>
      <c r="I11" s="561"/>
      <c r="J11" s="458"/>
      <c r="K11" s="458"/>
      <c r="L11" s="458"/>
      <c r="M11" s="458"/>
      <c r="N11" s="458"/>
      <c r="O11" s="458"/>
      <c r="P11" s="458"/>
      <c r="Q11" s="458"/>
      <c r="R11" s="458"/>
      <c r="S11" s="458"/>
      <c r="T11" s="458"/>
      <c r="U11" s="458"/>
      <c r="V11" s="561"/>
      <c r="W11" s="561"/>
      <c r="X11" s="561"/>
      <c r="Y11" s="561"/>
      <c r="Z11" s="561"/>
      <c r="AA11" s="561"/>
      <c r="AB11" s="561"/>
      <c r="AC11" s="561"/>
      <c r="AD11" s="562"/>
    </row>
    <row r="12" spans="1:30" ht="9" customHeight="1" x14ac:dyDescent="0.4">
      <c r="A12" s="457"/>
      <c r="B12" s="458"/>
      <c r="C12" s="458"/>
      <c r="D12" s="459"/>
      <c r="E12" s="561" t="s">
        <v>817</v>
      </c>
      <c r="F12" s="561"/>
      <c r="G12" s="561"/>
      <c r="H12" s="561"/>
      <c r="I12" s="561"/>
      <c r="J12" s="524" t="str">
        <f>IF(データシート!D103="ＪＡＲＩ","〇","")</f>
        <v/>
      </c>
      <c r="K12" s="524"/>
      <c r="L12" s="561" t="s">
        <v>74</v>
      </c>
      <c r="M12" s="561"/>
      <c r="N12" s="561"/>
      <c r="O12" s="561"/>
      <c r="P12" s="561"/>
      <c r="Q12" s="524" t="str">
        <f>IF(データシート!D103="ＣＨＡｄｅＭＯ","〇","")</f>
        <v/>
      </c>
      <c r="R12" s="524"/>
      <c r="S12" s="561" t="s">
        <v>75</v>
      </c>
      <c r="T12" s="561"/>
      <c r="U12" s="561"/>
      <c r="V12" s="561"/>
      <c r="W12" s="561"/>
      <c r="X12" s="524" t="str">
        <f>IF(データシート!D103="その他証明書","〇","")</f>
        <v/>
      </c>
      <c r="Y12" s="524"/>
      <c r="Z12" s="561" t="s">
        <v>430</v>
      </c>
      <c r="AA12" s="561"/>
      <c r="AB12" s="561"/>
      <c r="AC12" s="561"/>
      <c r="AD12" s="562"/>
    </row>
    <row r="13" spans="1:30" ht="9" customHeight="1" x14ac:dyDescent="0.4">
      <c r="A13" s="457"/>
      <c r="B13" s="458"/>
      <c r="C13" s="458"/>
      <c r="D13" s="459"/>
      <c r="E13" s="561"/>
      <c r="F13" s="561"/>
      <c r="G13" s="561"/>
      <c r="H13" s="561"/>
      <c r="I13" s="561"/>
      <c r="J13" s="524"/>
      <c r="K13" s="524"/>
      <c r="L13" s="561"/>
      <c r="M13" s="561"/>
      <c r="N13" s="561"/>
      <c r="O13" s="561"/>
      <c r="P13" s="561"/>
      <c r="Q13" s="524"/>
      <c r="R13" s="524"/>
      <c r="S13" s="561"/>
      <c r="T13" s="561"/>
      <c r="U13" s="561"/>
      <c r="V13" s="561"/>
      <c r="W13" s="561"/>
      <c r="X13" s="524"/>
      <c r="Y13" s="524"/>
      <c r="Z13" s="561"/>
      <c r="AA13" s="561"/>
      <c r="AB13" s="561"/>
      <c r="AC13" s="561"/>
      <c r="AD13" s="562"/>
    </row>
    <row r="14" spans="1:30" ht="9" customHeight="1" x14ac:dyDescent="0.4">
      <c r="A14" s="457"/>
      <c r="B14" s="458"/>
      <c r="C14" s="458"/>
      <c r="D14" s="459"/>
      <c r="E14" s="561" t="s">
        <v>784</v>
      </c>
      <c r="F14" s="561"/>
      <c r="G14" s="561"/>
      <c r="H14" s="561"/>
      <c r="I14" s="561"/>
      <c r="J14" s="458">
        <f>IFERROR(データシート!D104,"")</f>
        <v>0</v>
      </c>
      <c r="K14" s="458"/>
      <c r="L14" s="458"/>
      <c r="M14" s="458"/>
      <c r="N14" s="458"/>
      <c r="O14" s="458"/>
      <c r="P14" s="458"/>
      <c r="Q14" s="458" t="s">
        <v>431</v>
      </c>
      <c r="R14" s="458"/>
      <c r="S14" s="458" t="s">
        <v>432</v>
      </c>
      <c r="T14" s="458"/>
      <c r="U14" s="458"/>
      <c r="V14" s="458">
        <f>IFERROR(データシート!D105,"")</f>
        <v>0</v>
      </c>
      <c r="W14" s="458"/>
      <c r="X14" s="458"/>
      <c r="Y14" s="458"/>
      <c r="Z14" s="458"/>
      <c r="AA14" s="458"/>
      <c r="AB14" s="458"/>
      <c r="AC14" s="458" t="s">
        <v>433</v>
      </c>
      <c r="AD14" s="459"/>
    </row>
    <row r="15" spans="1:30" ht="9" customHeight="1" x14ac:dyDescent="0.4">
      <c r="A15" s="457"/>
      <c r="B15" s="458"/>
      <c r="C15" s="458"/>
      <c r="D15" s="459"/>
      <c r="E15" s="561"/>
      <c r="F15" s="561"/>
      <c r="G15" s="561"/>
      <c r="H15" s="561"/>
      <c r="I15" s="561"/>
      <c r="J15" s="458"/>
      <c r="K15" s="458"/>
      <c r="L15" s="458"/>
      <c r="M15" s="458"/>
      <c r="N15" s="458"/>
      <c r="O15" s="458"/>
      <c r="P15" s="458"/>
      <c r="Q15" s="458"/>
      <c r="R15" s="458"/>
      <c r="S15" s="458"/>
      <c r="T15" s="458"/>
      <c r="U15" s="458"/>
      <c r="V15" s="458"/>
      <c r="W15" s="458"/>
      <c r="X15" s="458"/>
      <c r="Y15" s="458"/>
      <c r="Z15" s="458"/>
      <c r="AA15" s="458"/>
      <c r="AB15" s="458"/>
      <c r="AC15" s="458"/>
      <c r="AD15" s="459"/>
    </row>
    <row r="16" spans="1:30" ht="9" customHeight="1" x14ac:dyDescent="0.4">
      <c r="A16" s="457"/>
      <c r="B16" s="458"/>
      <c r="C16" s="458"/>
      <c r="D16" s="459"/>
      <c r="E16" s="573" t="s">
        <v>818</v>
      </c>
      <c r="F16" s="561"/>
      <c r="G16" s="561"/>
      <c r="H16" s="561"/>
      <c r="I16" s="561"/>
      <c r="J16" s="561"/>
      <c r="K16" s="561"/>
      <c r="L16" s="561"/>
      <c r="M16" s="561"/>
      <c r="N16" s="561"/>
      <c r="O16" s="561"/>
      <c r="P16" s="561"/>
      <c r="Q16" s="561"/>
      <c r="R16" s="561"/>
      <c r="S16" s="561"/>
      <c r="T16" s="561"/>
      <c r="U16" s="561"/>
      <c r="V16" s="561"/>
      <c r="W16" s="561"/>
      <c r="X16" s="561"/>
      <c r="Y16" s="561"/>
      <c r="Z16" s="561"/>
      <c r="AA16" s="561"/>
      <c r="AB16" s="561"/>
      <c r="AC16" s="561"/>
      <c r="AD16" s="562"/>
    </row>
    <row r="17" spans="1:30" ht="9" customHeight="1" x14ac:dyDescent="0.4">
      <c r="A17" s="457"/>
      <c r="B17" s="458"/>
      <c r="C17" s="458"/>
      <c r="D17" s="459"/>
      <c r="E17" s="573"/>
      <c r="F17" s="561"/>
      <c r="G17" s="561"/>
      <c r="H17" s="561"/>
      <c r="I17" s="561"/>
      <c r="J17" s="561"/>
      <c r="K17" s="561"/>
      <c r="L17" s="561"/>
      <c r="M17" s="561"/>
      <c r="N17" s="561"/>
      <c r="O17" s="561"/>
      <c r="P17" s="561"/>
      <c r="Q17" s="561"/>
      <c r="R17" s="561"/>
      <c r="S17" s="561"/>
      <c r="T17" s="561"/>
      <c r="U17" s="561"/>
      <c r="V17" s="561"/>
      <c r="W17" s="561"/>
      <c r="X17" s="561"/>
      <c r="Y17" s="561"/>
      <c r="Z17" s="561"/>
      <c r="AA17" s="561"/>
      <c r="AB17" s="561"/>
      <c r="AC17" s="561"/>
      <c r="AD17" s="562"/>
    </row>
    <row r="18" spans="1:30" ht="9" customHeight="1" x14ac:dyDescent="0.4">
      <c r="A18" s="457"/>
      <c r="B18" s="458"/>
      <c r="C18" s="458"/>
      <c r="D18" s="459"/>
      <c r="E18" s="599" t="s">
        <v>819</v>
      </c>
      <c r="F18" s="599"/>
      <c r="G18" s="599"/>
      <c r="H18" s="599"/>
      <c r="I18" s="599"/>
      <c r="J18" s="599"/>
      <c r="K18" s="599"/>
      <c r="L18" s="599"/>
      <c r="M18" s="599"/>
      <c r="N18" s="599"/>
      <c r="O18" s="599"/>
      <c r="P18" s="599"/>
      <c r="Q18" s="601">
        <f>IFERROR(データシート!D106,"")</f>
        <v>0</v>
      </c>
      <c r="R18" s="601"/>
      <c r="S18" s="601"/>
      <c r="T18" s="601"/>
      <c r="U18" s="601"/>
      <c r="V18" s="458" t="s">
        <v>820</v>
      </c>
      <c r="W18" s="458"/>
      <c r="X18" s="98"/>
      <c r="Y18" s="98"/>
      <c r="AB18" s="98"/>
      <c r="AC18" s="98"/>
      <c r="AD18" s="99"/>
    </row>
    <row r="19" spans="1:30" ht="9" customHeight="1" x14ac:dyDescent="0.4">
      <c r="A19" s="457"/>
      <c r="B19" s="458"/>
      <c r="C19" s="458"/>
      <c r="D19" s="459"/>
      <c r="E19" s="599"/>
      <c r="F19" s="599"/>
      <c r="G19" s="599"/>
      <c r="H19" s="599"/>
      <c r="I19" s="599"/>
      <c r="J19" s="599"/>
      <c r="K19" s="599"/>
      <c r="L19" s="599"/>
      <c r="M19" s="599"/>
      <c r="N19" s="599"/>
      <c r="O19" s="599"/>
      <c r="P19" s="599"/>
      <c r="Q19" s="601"/>
      <c r="R19" s="601"/>
      <c r="S19" s="601"/>
      <c r="T19" s="601"/>
      <c r="U19" s="601"/>
      <c r="V19" s="458"/>
      <c r="W19" s="458"/>
      <c r="X19" s="98"/>
      <c r="Y19" s="98"/>
      <c r="AB19" s="98"/>
      <c r="AC19" s="98"/>
      <c r="AD19" s="99"/>
    </row>
    <row r="20" spans="1:30" ht="9" customHeight="1" x14ac:dyDescent="0.4">
      <c r="A20" s="457"/>
      <c r="B20" s="458"/>
      <c r="C20" s="458"/>
      <c r="D20" s="459"/>
      <c r="E20" s="599" t="s">
        <v>821</v>
      </c>
      <c r="F20" s="599"/>
      <c r="G20" s="599"/>
      <c r="H20" s="599"/>
      <c r="I20" s="599"/>
      <c r="J20" s="599"/>
      <c r="K20" s="599"/>
      <c r="L20" s="599"/>
      <c r="M20" s="599"/>
      <c r="N20" s="599"/>
      <c r="O20" s="599"/>
      <c r="P20" s="599"/>
      <c r="Q20" s="599"/>
      <c r="R20" s="599"/>
      <c r="S20" s="599"/>
      <c r="T20" s="599"/>
      <c r="U20" s="599"/>
      <c r="V20" s="599"/>
      <c r="W20" s="599"/>
      <c r="X20" s="601">
        <f>IFERROR(データシート!D107,"")</f>
        <v>0</v>
      </c>
      <c r="Y20" s="601"/>
      <c r="Z20" s="601"/>
      <c r="AA20" s="601"/>
      <c r="AB20" s="601"/>
      <c r="AC20" s="458" t="s">
        <v>820</v>
      </c>
      <c r="AD20" s="459"/>
    </row>
    <row r="21" spans="1:30" ht="9" customHeight="1" x14ac:dyDescent="0.4">
      <c r="A21" s="460"/>
      <c r="B21" s="461"/>
      <c r="C21" s="461"/>
      <c r="D21" s="462"/>
      <c r="E21" s="600"/>
      <c r="F21" s="600"/>
      <c r="G21" s="600"/>
      <c r="H21" s="600"/>
      <c r="I21" s="600"/>
      <c r="J21" s="600"/>
      <c r="K21" s="600"/>
      <c r="L21" s="600"/>
      <c r="M21" s="600"/>
      <c r="N21" s="600"/>
      <c r="O21" s="600"/>
      <c r="P21" s="600"/>
      <c r="Q21" s="600"/>
      <c r="R21" s="600"/>
      <c r="S21" s="600"/>
      <c r="T21" s="600"/>
      <c r="U21" s="600"/>
      <c r="V21" s="600"/>
      <c r="W21" s="600"/>
      <c r="X21" s="602"/>
      <c r="Y21" s="602"/>
      <c r="Z21" s="602"/>
      <c r="AA21" s="602"/>
      <c r="AB21" s="602"/>
      <c r="AC21" s="461"/>
      <c r="AD21" s="462"/>
    </row>
    <row r="22" spans="1:30" ht="10.5" customHeight="1" x14ac:dyDescent="0.4">
      <c r="A22" s="563" t="s">
        <v>76</v>
      </c>
      <c r="B22" s="563"/>
      <c r="C22" s="563"/>
      <c r="D22" s="563"/>
      <c r="E22" s="563"/>
      <c r="F22" s="563"/>
      <c r="G22" s="563"/>
      <c r="H22" s="563"/>
      <c r="I22" s="563"/>
      <c r="J22" s="563"/>
      <c r="K22" s="563"/>
      <c r="L22" s="563"/>
      <c r="M22" s="564">
        <f>IFERROR(データシート!D108,"")</f>
        <v>0</v>
      </c>
      <c r="N22" s="564"/>
      <c r="O22" s="564"/>
      <c r="P22" s="564"/>
      <c r="Q22" s="564"/>
      <c r="R22" s="564"/>
      <c r="S22" s="564"/>
      <c r="T22" s="564"/>
      <c r="U22" s="564"/>
      <c r="V22" s="564"/>
      <c r="W22" s="564"/>
      <c r="X22" s="564"/>
      <c r="Y22" s="564"/>
      <c r="Z22" s="564"/>
      <c r="AA22" s="564"/>
      <c r="AB22" s="564"/>
      <c r="AC22" s="564"/>
      <c r="AD22" s="564"/>
    </row>
    <row r="23" spans="1:30" ht="10.5" customHeight="1" x14ac:dyDescent="0.4">
      <c r="A23" s="482"/>
      <c r="B23" s="482"/>
      <c r="C23" s="482"/>
      <c r="D23" s="482"/>
      <c r="E23" s="482"/>
      <c r="F23" s="482"/>
      <c r="G23" s="482"/>
      <c r="H23" s="482"/>
      <c r="I23" s="482"/>
      <c r="J23" s="482"/>
      <c r="K23" s="482"/>
      <c r="L23" s="482"/>
      <c r="M23" s="565"/>
      <c r="N23" s="565"/>
      <c r="O23" s="565"/>
      <c r="P23" s="565"/>
      <c r="Q23" s="565"/>
      <c r="R23" s="565"/>
      <c r="S23" s="565"/>
      <c r="T23" s="565"/>
      <c r="U23" s="565"/>
      <c r="V23" s="565"/>
      <c r="W23" s="565"/>
      <c r="X23" s="565"/>
      <c r="Y23" s="565"/>
      <c r="Z23" s="565"/>
      <c r="AA23" s="565"/>
      <c r="AB23" s="565"/>
      <c r="AC23" s="565"/>
      <c r="AD23" s="565"/>
    </row>
    <row r="24" spans="1:30" ht="10.5" customHeight="1" x14ac:dyDescent="0.4">
      <c r="A24" s="482" t="s">
        <v>77</v>
      </c>
      <c r="B24" s="482"/>
      <c r="C24" s="482"/>
      <c r="D24" s="482"/>
      <c r="E24" s="482"/>
      <c r="F24" s="482"/>
      <c r="G24" s="482"/>
      <c r="H24" s="482"/>
      <c r="I24" s="482"/>
      <c r="J24" s="482"/>
      <c r="K24" s="482"/>
      <c r="L24" s="482"/>
      <c r="M24" s="565">
        <f>IFERROR(データシート!D109,"")</f>
        <v>0</v>
      </c>
      <c r="N24" s="565"/>
      <c r="O24" s="565"/>
      <c r="P24" s="565"/>
      <c r="Q24" s="565"/>
      <c r="R24" s="565"/>
      <c r="S24" s="565"/>
      <c r="T24" s="565"/>
      <c r="U24" s="565"/>
      <c r="V24" s="565"/>
      <c r="W24" s="565"/>
      <c r="X24" s="565"/>
      <c r="Y24" s="565"/>
      <c r="Z24" s="565"/>
      <c r="AA24" s="565"/>
      <c r="AB24" s="565"/>
      <c r="AC24" s="565"/>
      <c r="AD24" s="565"/>
    </row>
    <row r="25" spans="1:30" ht="10.5" customHeight="1" x14ac:dyDescent="0.4">
      <c r="A25" s="482"/>
      <c r="B25" s="482"/>
      <c r="C25" s="482"/>
      <c r="D25" s="482"/>
      <c r="E25" s="482"/>
      <c r="F25" s="482"/>
      <c r="G25" s="482"/>
      <c r="H25" s="482"/>
      <c r="I25" s="482"/>
      <c r="J25" s="482"/>
      <c r="K25" s="482"/>
      <c r="L25" s="482"/>
      <c r="M25" s="565"/>
      <c r="N25" s="565"/>
      <c r="O25" s="565"/>
      <c r="P25" s="565"/>
      <c r="Q25" s="565"/>
      <c r="R25" s="565"/>
      <c r="S25" s="565"/>
      <c r="T25" s="565"/>
      <c r="U25" s="565"/>
      <c r="V25" s="565"/>
      <c r="W25" s="565"/>
      <c r="X25" s="565"/>
      <c r="Y25" s="565"/>
      <c r="Z25" s="565"/>
      <c r="AA25" s="565"/>
      <c r="AB25" s="565"/>
      <c r="AC25" s="565"/>
      <c r="AD25" s="565"/>
    </row>
    <row r="26" spans="1:30" ht="9.75" customHeight="1" x14ac:dyDescent="0.4">
      <c r="A26" s="482" t="s">
        <v>78</v>
      </c>
      <c r="B26" s="482"/>
      <c r="C26" s="482"/>
      <c r="D26" s="482"/>
      <c r="E26" s="482"/>
      <c r="F26" s="482"/>
      <c r="G26" s="482"/>
      <c r="H26" s="482"/>
      <c r="I26" s="482"/>
      <c r="J26" s="482"/>
      <c r="K26" s="482"/>
      <c r="L26" s="482"/>
      <c r="M26" s="482"/>
      <c r="N26" s="482"/>
      <c r="O26" s="482"/>
      <c r="P26" s="482"/>
      <c r="Q26" s="482"/>
      <c r="R26" s="482"/>
      <c r="S26" s="482"/>
      <c r="T26" s="577" t="s">
        <v>79</v>
      </c>
      <c r="U26" s="577"/>
      <c r="V26" s="577"/>
      <c r="W26" s="577"/>
      <c r="X26" s="577"/>
      <c r="Y26" s="577"/>
      <c r="Z26" s="577"/>
      <c r="AA26" s="577"/>
      <c r="AB26" s="577"/>
      <c r="AC26" s="577"/>
      <c r="AD26" s="577"/>
    </row>
    <row r="27" spans="1:30" ht="9.75" customHeight="1" thickBot="1" x14ac:dyDescent="0.45">
      <c r="A27" s="576"/>
      <c r="B27" s="576"/>
      <c r="C27" s="576"/>
      <c r="D27" s="576"/>
      <c r="E27" s="576"/>
      <c r="F27" s="576"/>
      <c r="G27" s="576"/>
      <c r="H27" s="576"/>
      <c r="I27" s="576"/>
      <c r="J27" s="576"/>
      <c r="K27" s="576"/>
      <c r="L27" s="576"/>
      <c r="M27" s="576"/>
      <c r="N27" s="576"/>
      <c r="O27" s="576"/>
      <c r="P27" s="576"/>
      <c r="Q27" s="576"/>
      <c r="R27" s="576"/>
      <c r="S27" s="576"/>
      <c r="T27" s="578"/>
      <c r="U27" s="578"/>
      <c r="V27" s="578"/>
      <c r="W27" s="578"/>
      <c r="X27" s="578"/>
      <c r="Y27" s="578"/>
      <c r="Z27" s="578"/>
      <c r="AA27" s="578"/>
      <c r="AB27" s="578"/>
      <c r="AC27" s="578"/>
      <c r="AD27" s="578"/>
    </row>
    <row r="28" spans="1:30" ht="25.5" customHeight="1" x14ac:dyDescent="0.4">
      <c r="A28" s="579" t="s">
        <v>822</v>
      </c>
      <c r="B28" s="580"/>
      <c r="C28" s="580"/>
      <c r="D28" s="580"/>
      <c r="E28" s="580"/>
      <c r="F28" s="580"/>
      <c r="G28" s="580"/>
      <c r="H28" s="580"/>
      <c r="I28" s="580"/>
      <c r="J28" s="580"/>
      <c r="K28" s="580"/>
      <c r="L28" s="580"/>
      <c r="M28" s="580"/>
      <c r="N28" s="580"/>
      <c r="O28" s="580"/>
      <c r="P28" s="580"/>
      <c r="Q28" s="580"/>
      <c r="R28" s="580"/>
      <c r="S28" s="580"/>
      <c r="T28" s="581">
        <f>IFERROR(データシート!D110,"")</f>
        <v>0</v>
      </c>
      <c r="U28" s="582"/>
      <c r="V28" s="582"/>
      <c r="W28" s="582"/>
      <c r="X28" s="582"/>
      <c r="Y28" s="582"/>
      <c r="Z28" s="582"/>
      <c r="AA28" s="582"/>
      <c r="AB28" s="582"/>
      <c r="AC28" s="582"/>
      <c r="AD28" s="150" t="s">
        <v>44</v>
      </c>
    </row>
    <row r="29" spans="1:30" ht="25.5" customHeight="1" x14ac:dyDescent="0.4">
      <c r="A29" s="574" t="s">
        <v>80</v>
      </c>
      <c r="B29" s="575"/>
      <c r="C29" s="575"/>
      <c r="D29" s="575"/>
      <c r="E29" s="575"/>
      <c r="F29" s="575"/>
      <c r="G29" s="575"/>
      <c r="H29" s="575"/>
      <c r="I29" s="575"/>
      <c r="J29" s="575"/>
      <c r="K29" s="575"/>
      <c r="L29" s="575"/>
      <c r="M29" s="575"/>
      <c r="N29" s="575"/>
      <c r="O29" s="575"/>
      <c r="P29" s="575"/>
      <c r="Q29" s="575"/>
      <c r="R29" s="575"/>
      <c r="S29" s="575"/>
      <c r="T29" s="583">
        <f>IFERROR(データシート!D111,"")</f>
        <v>0</v>
      </c>
      <c r="U29" s="584"/>
      <c r="V29" s="584"/>
      <c r="W29" s="584"/>
      <c r="X29" s="584"/>
      <c r="Y29" s="584"/>
      <c r="Z29" s="584"/>
      <c r="AA29" s="584"/>
      <c r="AB29" s="584"/>
      <c r="AC29" s="584"/>
      <c r="AD29" s="151" t="s">
        <v>44</v>
      </c>
    </row>
    <row r="30" spans="1:30" ht="25.5" customHeight="1" x14ac:dyDescent="0.4">
      <c r="A30" s="574" t="s">
        <v>81</v>
      </c>
      <c r="B30" s="575"/>
      <c r="C30" s="575"/>
      <c r="D30" s="575"/>
      <c r="E30" s="575"/>
      <c r="F30" s="575"/>
      <c r="G30" s="575"/>
      <c r="H30" s="575"/>
      <c r="I30" s="575"/>
      <c r="J30" s="575"/>
      <c r="K30" s="575"/>
      <c r="L30" s="575"/>
      <c r="M30" s="575"/>
      <c r="N30" s="575"/>
      <c r="O30" s="575"/>
      <c r="P30" s="575"/>
      <c r="Q30" s="575"/>
      <c r="R30" s="575"/>
      <c r="S30" s="575"/>
      <c r="T30" s="583">
        <f>IFERROR(データシート!A113,"")</f>
        <v>0</v>
      </c>
      <c r="U30" s="584"/>
      <c r="V30" s="584"/>
      <c r="W30" s="584"/>
      <c r="X30" s="584"/>
      <c r="Y30" s="584"/>
      <c r="Z30" s="584"/>
      <c r="AA30" s="584"/>
      <c r="AB30" s="584"/>
      <c r="AC30" s="584"/>
      <c r="AD30" s="151" t="s">
        <v>44</v>
      </c>
    </row>
    <row r="31" spans="1:30" ht="25.5" customHeight="1" x14ac:dyDescent="0.4">
      <c r="A31" s="574" t="s">
        <v>823</v>
      </c>
      <c r="B31" s="575"/>
      <c r="C31" s="575"/>
      <c r="D31" s="575"/>
      <c r="E31" s="575"/>
      <c r="F31" s="575"/>
      <c r="G31" s="575"/>
      <c r="H31" s="575"/>
      <c r="I31" s="575"/>
      <c r="J31" s="575"/>
      <c r="K31" s="575"/>
      <c r="L31" s="575"/>
      <c r="M31" s="575"/>
      <c r="N31" s="575"/>
      <c r="O31" s="575"/>
      <c r="P31" s="575"/>
      <c r="Q31" s="575"/>
      <c r="R31" s="575"/>
      <c r="S31" s="575"/>
      <c r="T31" s="583">
        <f>IFERROR(データシート!D113,"")</f>
        <v>0</v>
      </c>
      <c r="U31" s="584"/>
      <c r="V31" s="584"/>
      <c r="W31" s="584"/>
      <c r="X31" s="584"/>
      <c r="Y31" s="584"/>
      <c r="Z31" s="584"/>
      <c r="AA31" s="584"/>
      <c r="AB31" s="584"/>
      <c r="AC31" s="584"/>
      <c r="AD31" s="151" t="s">
        <v>44</v>
      </c>
    </row>
    <row r="32" spans="1:30" ht="73.5" customHeight="1" x14ac:dyDescent="0.4">
      <c r="A32" s="590" t="s">
        <v>813</v>
      </c>
      <c r="B32" s="540"/>
      <c r="C32" s="540"/>
      <c r="D32" s="540"/>
      <c r="E32" s="540"/>
      <c r="F32" s="540"/>
      <c r="G32" s="540"/>
      <c r="H32" s="540"/>
      <c r="I32" s="540"/>
      <c r="J32" s="540"/>
      <c r="K32" s="540"/>
      <c r="L32" s="540"/>
      <c r="M32" s="540"/>
      <c r="N32" s="540"/>
      <c r="O32" s="540"/>
      <c r="P32" s="540"/>
      <c r="Q32" s="540"/>
      <c r="R32" s="540"/>
      <c r="S32" s="540"/>
      <c r="T32" s="583">
        <f>IFERROR(データシート!N113,"")</f>
        <v>0</v>
      </c>
      <c r="U32" s="584"/>
      <c r="V32" s="584"/>
      <c r="W32" s="584"/>
      <c r="X32" s="584"/>
      <c r="Y32" s="584"/>
      <c r="Z32" s="584"/>
      <c r="AA32" s="584"/>
      <c r="AB32" s="584"/>
      <c r="AC32" s="584"/>
      <c r="AD32" s="151" t="s">
        <v>44</v>
      </c>
    </row>
    <row r="33" spans="1:30" ht="25.5" customHeight="1" thickBot="1" x14ac:dyDescent="0.45">
      <c r="A33" s="591" t="s">
        <v>82</v>
      </c>
      <c r="B33" s="592"/>
      <c r="C33" s="592"/>
      <c r="D33" s="592"/>
      <c r="E33" s="592"/>
      <c r="F33" s="592"/>
      <c r="G33" s="592"/>
      <c r="H33" s="592"/>
      <c r="I33" s="592"/>
      <c r="J33" s="592"/>
      <c r="K33" s="592"/>
      <c r="L33" s="592"/>
      <c r="M33" s="592"/>
      <c r="N33" s="592"/>
      <c r="O33" s="592"/>
      <c r="P33" s="592"/>
      <c r="Q33" s="592"/>
      <c r="R33" s="592"/>
      <c r="S33" s="592"/>
      <c r="T33" s="585">
        <f>IFERROR(データシート!S113,"")</f>
        <v>0</v>
      </c>
      <c r="U33" s="586"/>
      <c r="V33" s="586"/>
      <c r="W33" s="586"/>
      <c r="X33" s="586"/>
      <c r="Y33" s="586"/>
      <c r="Z33" s="586"/>
      <c r="AA33" s="586"/>
      <c r="AB33" s="586"/>
      <c r="AC33" s="586"/>
      <c r="AD33" s="151" t="s">
        <v>44</v>
      </c>
    </row>
    <row r="34" spans="1:30" ht="25.5" customHeight="1" x14ac:dyDescent="0.4">
      <c r="A34" s="579" t="s">
        <v>824</v>
      </c>
      <c r="B34" s="580"/>
      <c r="C34" s="580"/>
      <c r="D34" s="580"/>
      <c r="E34" s="580"/>
      <c r="F34" s="580"/>
      <c r="G34" s="580"/>
      <c r="H34" s="580"/>
      <c r="I34" s="580"/>
      <c r="J34" s="580"/>
      <c r="K34" s="580"/>
      <c r="L34" s="580"/>
      <c r="M34" s="580"/>
      <c r="N34" s="580"/>
      <c r="O34" s="580"/>
      <c r="P34" s="580"/>
      <c r="Q34" s="580"/>
      <c r="R34" s="580"/>
      <c r="S34" s="580"/>
      <c r="T34" s="581">
        <f>IFERROR(データシート!D114,"")</f>
        <v>0</v>
      </c>
      <c r="U34" s="582"/>
      <c r="V34" s="582"/>
      <c r="W34" s="582"/>
      <c r="X34" s="582"/>
      <c r="Y34" s="582"/>
      <c r="Z34" s="582"/>
      <c r="AA34" s="582"/>
      <c r="AB34" s="582"/>
      <c r="AC34" s="582"/>
      <c r="AD34" s="150" t="s">
        <v>44</v>
      </c>
    </row>
    <row r="35" spans="1:30" ht="25.5" customHeight="1" x14ac:dyDescent="0.4">
      <c r="A35" s="574" t="s">
        <v>83</v>
      </c>
      <c r="B35" s="575"/>
      <c r="C35" s="575"/>
      <c r="D35" s="575"/>
      <c r="E35" s="575"/>
      <c r="F35" s="575"/>
      <c r="G35" s="575"/>
      <c r="H35" s="575"/>
      <c r="I35" s="575"/>
      <c r="J35" s="575"/>
      <c r="K35" s="575"/>
      <c r="L35" s="575"/>
      <c r="M35" s="575"/>
      <c r="N35" s="575"/>
      <c r="O35" s="575"/>
      <c r="P35" s="575"/>
      <c r="Q35" s="575"/>
      <c r="R35" s="575"/>
      <c r="S35" s="575"/>
      <c r="T35" s="559">
        <f>IFERROR(データシート!D115,"")</f>
        <v>0</v>
      </c>
      <c r="U35" s="560"/>
      <c r="V35" s="560"/>
      <c r="W35" s="560"/>
      <c r="X35" s="560"/>
      <c r="Y35" s="560"/>
      <c r="Z35" s="560"/>
      <c r="AA35" s="560"/>
      <c r="AB35" s="560"/>
      <c r="AC35" s="560"/>
      <c r="AD35" s="151" t="s">
        <v>44</v>
      </c>
    </row>
    <row r="36" spans="1:30" ht="25.5" customHeight="1" x14ac:dyDescent="0.4">
      <c r="A36" s="574" t="s">
        <v>84</v>
      </c>
      <c r="B36" s="575"/>
      <c r="C36" s="575"/>
      <c r="D36" s="575"/>
      <c r="E36" s="575"/>
      <c r="F36" s="575"/>
      <c r="G36" s="575"/>
      <c r="H36" s="575"/>
      <c r="I36" s="575"/>
      <c r="J36" s="575"/>
      <c r="K36" s="575"/>
      <c r="L36" s="575"/>
      <c r="M36" s="575"/>
      <c r="N36" s="575"/>
      <c r="O36" s="575"/>
      <c r="P36" s="575"/>
      <c r="Q36" s="575"/>
      <c r="R36" s="575"/>
      <c r="S36" s="575"/>
      <c r="T36" s="559">
        <f>IFERROR(データシート!A117,"")</f>
        <v>0</v>
      </c>
      <c r="U36" s="560"/>
      <c r="V36" s="560"/>
      <c r="W36" s="560"/>
      <c r="X36" s="560"/>
      <c r="Y36" s="560"/>
      <c r="Z36" s="560"/>
      <c r="AA36" s="560"/>
      <c r="AB36" s="560"/>
      <c r="AC36" s="560"/>
      <c r="AD36" s="151" t="s">
        <v>44</v>
      </c>
    </row>
    <row r="37" spans="1:30" s="2" customFormat="1" ht="25.5" customHeight="1" x14ac:dyDescent="0.4">
      <c r="A37" s="574" t="s">
        <v>829</v>
      </c>
      <c r="B37" s="575"/>
      <c r="C37" s="575"/>
      <c r="D37" s="575"/>
      <c r="E37" s="575"/>
      <c r="F37" s="575"/>
      <c r="G37" s="575"/>
      <c r="H37" s="575"/>
      <c r="I37" s="575"/>
      <c r="J37" s="575"/>
      <c r="K37" s="575"/>
      <c r="L37" s="575"/>
      <c r="M37" s="575"/>
      <c r="N37" s="575"/>
      <c r="O37" s="575"/>
      <c r="P37" s="575"/>
      <c r="Q37" s="575"/>
      <c r="R37" s="575"/>
      <c r="S37" s="575"/>
      <c r="T37" s="593">
        <f>IFERROR(データシート!D117,"")</f>
        <v>0</v>
      </c>
      <c r="U37" s="594"/>
      <c r="V37" s="594"/>
      <c r="W37" s="594"/>
      <c r="X37" s="594"/>
      <c r="Y37" s="594"/>
      <c r="Z37" s="594"/>
      <c r="AA37" s="594"/>
      <c r="AB37" s="594"/>
      <c r="AC37" s="594"/>
      <c r="AD37" s="151" t="s">
        <v>44</v>
      </c>
    </row>
    <row r="38" spans="1:30" s="2" customFormat="1" ht="76.5" customHeight="1" x14ac:dyDescent="0.4">
      <c r="A38" s="590" t="s">
        <v>812</v>
      </c>
      <c r="B38" s="540"/>
      <c r="C38" s="540"/>
      <c r="D38" s="540"/>
      <c r="E38" s="540"/>
      <c r="F38" s="540"/>
      <c r="G38" s="540"/>
      <c r="H38" s="540"/>
      <c r="I38" s="540"/>
      <c r="J38" s="540"/>
      <c r="K38" s="540"/>
      <c r="L38" s="540"/>
      <c r="M38" s="540"/>
      <c r="N38" s="540"/>
      <c r="O38" s="540"/>
      <c r="P38" s="540"/>
      <c r="Q38" s="540"/>
      <c r="R38" s="540"/>
      <c r="S38" s="540"/>
      <c r="T38" s="559">
        <f>IFERROR(データシート!N117,"")</f>
        <v>0</v>
      </c>
      <c r="U38" s="560"/>
      <c r="V38" s="560"/>
      <c r="W38" s="560"/>
      <c r="X38" s="560"/>
      <c r="Y38" s="560"/>
      <c r="Z38" s="560"/>
      <c r="AA38" s="560"/>
      <c r="AB38" s="560"/>
      <c r="AC38" s="560"/>
      <c r="AD38" s="151" t="s">
        <v>44</v>
      </c>
    </row>
    <row r="39" spans="1:30" ht="25.5" customHeight="1" thickBot="1" x14ac:dyDescent="0.45">
      <c r="A39" s="591" t="s">
        <v>85</v>
      </c>
      <c r="B39" s="592"/>
      <c r="C39" s="592"/>
      <c r="D39" s="592"/>
      <c r="E39" s="592"/>
      <c r="F39" s="592"/>
      <c r="G39" s="592"/>
      <c r="H39" s="592"/>
      <c r="I39" s="592"/>
      <c r="J39" s="592"/>
      <c r="K39" s="592"/>
      <c r="L39" s="592"/>
      <c r="M39" s="592"/>
      <c r="N39" s="592"/>
      <c r="O39" s="592"/>
      <c r="P39" s="592"/>
      <c r="Q39" s="592"/>
      <c r="R39" s="592"/>
      <c r="S39" s="592"/>
      <c r="T39" s="595">
        <f>IFERROR(データシート!N117,"")</f>
        <v>0</v>
      </c>
      <c r="U39" s="596"/>
      <c r="V39" s="596"/>
      <c r="W39" s="596"/>
      <c r="X39" s="596"/>
      <c r="Y39" s="596"/>
      <c r="Z39" s="596"/>
      <c r="AA39" s="596"/>
      <c r="AB39" s="596"/>
      <c r="AC39" s="596"/>
      <c r="AD39" s="152" t="s">
        <v>44</v>
      </c>
    </row>
    <row r="40" spans="1:30" ht="25.5" customHeight="1" thickBot="1" x14ac:dyDescent="0.45">
      <c r="A40" s="588" t="s">
        <v>86</v>
      </c>
      <c r="B40" s="589"/>
      <c r="C40" s="589"/>
      <c r="D40" s="589"/>
      <c r="E40" s="589"/>
      <c r="F40" s="589"/>
      <c r="G40" s="589"/>
      <c r="H40" s="589"/>
      <c r="I40" s="589"/>
      <c r="J40" s="589"/>
      <c r="K40" s="589"/>
      <c r="L40" s="589"/>
      <c r="M40" s="589"/>
      <c r="N40" s="589"/>
      <c r="O40" s="589"/>
      <c r="P40" s="589"/>
      <c r="Q40" s="589"/>
      <c r="R40" s="589"/>
      <c r="S40" s="589"/>
      <c r="T40" s="597">
        <f>IFERROR(データシート!S117,"")</f>
        <v>0</v>
      </c>
      <c r="U40" s="598"/>
      <c r="V40" s="598"/>
      <c r="W40" s="598"/>
      <c r="X40" s="598"/>
      <c r="Y40" s="598"/>
      <c r="Z40" s="598"/>
      <c r="AA40" s="598"/>
      <c r="AB40" s="598"/>
      <c r="AC40" s="598"/>
      <c r="AD40" s="153" t="s">
        <v>44</v>
      </c>
    </row>
    <row r="41" spans="1:30" ht="12.95" customHeight="1" x14ac:dyDescent="0.4">
      <c r="A41" s="2" t="s">
        <v>87</v>
      </c>
      <c r="B41" s="11"/>
    </row>
    <row r="42" spans="1:30" ht="12.75" customHeight="1" x14ac:dyDescent="0.4">
      <c r="A42" s="2" t="s">
        <v>825</v>
      </c>
      <c r="B42" s="11"/>
    </row>
    <row r="43" spans="1:30" ht="12.95" customHeight="1" x14ac:dyDescent="0.4">
      <c r="A43" s="2" t="s">
        <v>826</v>
      </c>
      <c r="B43" s="11"/>
    </row>
    <row r="44" spans="1:30" ht="12.95" customHeight="1" x14ac:dyDescent="0.4">
      <c r="A44" s="2" t="s">
        <v>827</v>
      </c>
    </row>
    <row r="45" spans="1:30" ht="12.95" customHeight="1" x14ac:dyDescent="0.4">
      <c r="A45" s="2" t="s">
        <v>862</v>
      </c>
      <c r="B45" s="11"/>
    </row>
    <row r="46" spans="1:30" ht="12.95" customHeight="1" x14ac:dyDescent="0.4">
      <c r="A46" s="2" t="s">
        <v>828</v>
      </c>
      <c r="B46" s="11"/>
    </row>
    <row r="47" spans="1:30" ht="12.95" customHeight="1" x14ac:dyDescent="0.4"/>
    <row r="48" spans="1:30" ht="12.95" customHeight="1" x14ac:dyDescent="0.4"/>
    <row r="49" ht="12.95" customHeight="1" x14ac:dyDescent="0.4"/>
    <row r="50" ht="12.95"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sheetData>
  <sheetProtection algorithmName="SHA-512" hashValue="OnPMpIh91ojP4REVIJJImoOa4Vg5KYC6/PoISdkpYe9M5uEiKlQCVRCEKxu2gjF+afI3+5ekTF2nli3EtwgRwQ==" saltValue="fA2KVXxzWnZ4fSQHc38OrA==" spinCount="100000" sheet="1" objects="1" scenarios="1"/>
  <mergeCells count="64">
    <mergeCell ref="E16:O17"/>
    <mergeCell ref="P16:AD17"/>
    <mergeCell ref="AC20:AD21"/>
    <mergeCell ref="V18:W19"/>
    <mergeCell ref="E20:W21"/>
    <mergeCell ref="E18:P19"/>
    <mergeCell ref="X20:AB21"/>
    <mergeCell ref="Q18:U19"/>
    <mergeCell ref="E8:I9"/>
    <mergeCell ref="E10:I11"/>
    <mergeCell ref="E12:I13"/>
    <mergeCell ref="E14:I15"/>
    <mergeCell ref="Z12:AD13"/>
    <mergeCell ref="X12:Y13"/>
    <mergeCell ref="Q14:R15"/>
    <mergeCell ref="J12:K13"/>
    <mergeCell ref="L12:P13"/>
    <mergeCell ref="S12:W13"/>
    <mergeCell ref="Q12:R13"/>
    <mergeCell ref="A36:S36"/>
    <mergeCell ref="A31:S31"/>
    <mergeCell ref="A32:S32"/>
    <mergeCell ref="A33:S33"/>
    <mergeCell ref="A34:S34"/>
    <mergeCell ref="A40:S40"/>
    <mergeCell ref="A37:S37"/>
    <mergeCell ref="A38:S38"/>
    <mergeCell ref="A39:S39"/>
    <mergeCell ref="T37:AC37"/>
    <mergeCell ref="T38:AC38"/>
    <mergeCell ref="T39:AC39"/>
    <mergeCell ref="T40:AC40"/>
    <mergeCell ref="E4:I5"/>
    <mergeCell ref="A35:S35"/>
    <mergeCell ref="A26:S27"/>
    <mergeCell ref="T26:AD27"/>
    <mergeCell ref="A28:S28"/>
    <mergeCell ref="A29:S29"/>
    <mergeCell ref="T28:AC28"/>
    <mergeCell ref="T29:AC29"/>
    <mergeCell ref="T32:AC32"/>
    <mergeCell ref="T33:AC33"/>
    <mergeCell ref="T34:AC34"/>
    <mergeCell ref="T35:AC35"/>
    <mergeCell ref="T30:AC30"/>
    <mergeCell ref="T31:AC31"/>
    <mergeCell ref="A30:S30"/>
    <mergeCell ref="E6:I7"/>
    <mergeCell ref="T36:AC36"/>
    <mergeCell ref="J10:U11"/>
    <mergeCell ref="V10:AD11"/>
    <mergeCell ref="A1:I2"/>
    <mergeCell ref="A22:L23"/>
    <mergeCell ref="M22:AD23"/>
    <mergeCell ref="A24:L25"/>
    <mergeCell ref="M24:AD25"/>
    <mergeCell ref="AC14:AD15"/>
    <mergeCell ref="S14:U15"/>
    <mergeCell ref="J14:P15"/>
    <mergeCell ref="V14:AB15"/>
    <mergeCell ref="J4:AD5"/>
    <mergeCell ref="J6:AD7"/>
    <mergeCell ref="J8:AD9"/>
    <mergeCell ref="A4:D21"/>
  </mergeCells>
  <phoneticPr fontId="2"/>
  <conditionalFormatting sqref="Q18:U19">
    <cfRule type="expression" dxfId="6" priority="3">
      <formula>$Q$18=0</formula>
    </cfRule>
  </conditionalFormatting>
  <conditionalFormatting sqref="X20:AB21">
    <cfRule type="expression" dxfId="5" priority="2">
      <formula>$X$20=0</formula>
    </cfRule>
  </conditionalFormatting>
  <conditionalFormatting sqref="J8:AD9">
    <cfRule type="expression" dxfId="4" priority="1">
      <formula>$J$8=0</formula>
    </cfRule>
  </conditionalFormatting>
  <printOptions horizontalCentered="1" verticalCentered="1"/>
  <pageMargins left="0.70866141732283472" right="0.70866141732283472"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D62"/>
  <sheetViews>
    <sheetView showGridLines="0" showZeros="0" view="pageBreakPreview" zoomScale="106" zoomScaleNormal="100" zoomScaleSheetLayoutView="106" workbookViewId="0">
      <selection activeCell="U22" sqref="U22:AD23"/>
    </sheetView>
  </sheetViews>
  <sheetFormatPr defaultRowHeight="13.5" x14ac:dyDescent="0.4"/>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x14ac:dyDescent="0.4">
      <c r="A1" s="529" t="s">
        <v>88</v>
      </c>
      <c r="B1" s="529"/>
      <c r="C1" s="529"/>
      <c r="D1" s="529"/>
      <c r="E1" s="529"/>
      <c r="F1" s="529"/>
      <c r="G1" s="529"/>
      <c r="H1" s="529"/>
      <c r="I1" s="529"/>
      <c r="W1" s="13"/>
      <c r="X1" s="13"/>
      <c r="Y1" s="13"/>
      <c r="Z1" s="13"/>
      <c r="AA1" s="13"/>
      <c r="AB1" s="13"/>
      <c r="AC1" s="13"/>
      <c r="AD1" s="13"/>
    </row>
    <row r="2" spans="1:30" ht="12.95" customHeight="1" x14ac:dyDescent="0.4">
      <c r="A2" s="529"/>
      <c r="B2" s="529"/>
      <c r="C2" s="529"/>
      <c r="D2" s="529"/>
      <c r="E2" s="529"/>
      <c r="F2" s="529"/>
      <c r="G2" s="529"/>
      <c r="H2" s="529"/>
      <c r="I2" s="529"/>
      <c r="T2" s="13"/>
      <c r="U2" s="13"/>
      <c r="V2" s="13"/>
      <c r="W2" s="13"/>
      <c r="X2" s="13"/>
      <c r="Y2" s="13"/>
      <c r="Z2" s="13"/>
      <c r="AA2" s="13"/>
      <c r="AB2" s="13"/>
      <c r="AC2" s="13"/>
      <c r="AD2" s="13"/>
    </row>
    <row r="3" spans="1:30" ht="17.25" customHeight="1" x14ac:dyDescent="0.4">
      <c r="A3" s="14" t="s">
        <v>89</v>
      </c>
    </row>
    <row r="4" spans="1:30" ht="17.25" customHeight="1" thickBot="1" x14ac:dyDescent="0.45">
      <c r="A4" s="14"/>
      <c r="B4" s="1" t="s">
        <v>90</v>
      </c>
    </row>
    <row r="5" spans="1:30" ht="17.25" customHeight="1" x14ac:dyDescent="0.4">
      <c r="A5" s="603" t="s">
        <v>91</v>
      </c>
      <c r="B5" s="604"/>
      <c r="C5" s="604"/>
      <c r="D5" s="604"/>
      <c r="E5" s="604"/>
      <c r="F5" s="604"/>
      <c r="G5" s="609" t="s">
        <v>434</v>
      </c>
      <c r="H5" s="609"/>
      <c r="I5" s="609"/>
      <c r="J5" s="612">
        <f>IFERROR(IF(データシート!D50="リース",データシート!D63,データシート!D35),"")</f>
        <v>0</v>
      </c>
      <c r="K5" s="612"/>
      <c r="L5" s="612"/>
      <c r="M5" s="612"/>
      <c r="N5" s="612"/>
      <c r="O5" s="612"/>
      <c r="P5" s="612"/>
      <c r="Q5" s="612"/>
      <c r="R5" s="612"/>
      <c r="S5" s="612"/>
      <c r="T5" s="612"/>
      <c r="U5" s="612"/>
      <c r="V5" s="612"/>
      <c r="W5" s="612"/>
      <c r="X5" s="612"/>
      <c r="Y5" s="612"/>
      <c r="Z5" s="612"/>
      <c r="AA5" s="612"/>
      <c r="AB5" s="612"/>
      <c r="AC5" s="612"/>
      <c r="AD5" s="613"/>
    </row>
    <row r="6" spans="1:30" ht="17.25" customHeight="1" x14ac:dyDescent="0.4">
      <c r="A6" s="605"/>
      <c r="B6" s="606"/>
      <c r="C6" s="606"/>
      <c r="D6" s="606"/>
      <c r="E6" s="606"/>
      <c r="F6" s="606"/>
      <c r="G6" s="610"/>
      <c r="H6" s="610"/>
      <c r="I6" s="610"/>
      <c r="J6" s="614"/>
      <c r="K6" s="614"/>
      <c r="L6" s="614"/>
      <c r="M6" s="614"/>
      <c r="N6" s="614"/>
      <c r="O6" s="614"/>
      <c r="P6" s="614"/>
      <c r="Q6" s="614"/>
      <c r="R6" s="614"/>
      <c r="S6" s="614"/>
      <c r="T6" s="614"/>
      <c r="U6" s="614"/>
      <c r="V6" s="614"/>
      <c r="W6" s="614"/>
      <c r="X6" s="614"/>
      <c r="Y6" s="614"/>
      <c r="Z6" s="614"/>
      <c r="AA6" s="614"/>
      <c r="AB6" s="614"/>
      <c r="AC6" s="614"/>
      <c r="AD6" s="615"/>
    </row>
    <row r="7" spans="1:30" ht="17.25" customHeight="1" thickBot="1" x14ac:dyDescent="0.45">
      <c r="A7" s="607"/>
      <c r="B7" s="608"/>
      <c r="C7" s="608"/>
      <c r="D7" s="608"/>
      <c r="E7" s="608"/>
      <c r="F7" s="608"/>
      <c r="G7" s="611"/>
      <c r="H7" s="611"/>
      <c r="I7" s="611"/>
      <c r="J7" s="616"/>
      <c r="K7" s="616"/>
      <c r="L7" s="616"/>
      <c r="M7" s="616"/>
      <c r="N7" s="616"/>
      <c r="O7" s="616"/>
      <c r="P7" s="616"/>
      <c r="Q7" s="616"/>
      <c r="R7" s="616"/>
      <c r="S7" s="616"/>
      <c r="T7" s="616"/>
      <c r="U7" s="616"/>
      <c r="V7" s="616"/>
      <c r="W7" s="616"/>
      <c r="X7" s="616"/>
      <c r="Y7" s="616"/>
      <c r="Z7" s="616"/>
      <c r="AA7" s="616"/>
      <c r="AB7" s="616"/>
      <c r="AC7" s="616"/>
      <c r="AD7" s="617"/>
    </row>
    <row r="8" spans="1:30" ht="12.95" customHeight="1" thickBot="1" x14ac:dyDescent="0.45">
      <c r="A8" s="618" t="s">
        <v>92</v>
      </c>
      <c r="B8" s="619"/>
      <c r="C8" s="619"/>
      <c r="D8" s="619"/>
      <c r="E8" s="619"/>
      <c r="F8" s="619"/>
      <c r="G8" s="621" t="s">
        <v>435</v>
      </c>
      <c r="H8" s="621"/>
      <c r="I8" s="622"/>
      <c r="J8" s="623" t="str">
        <f>IFERROR(IF(データシート!D80="BEV","〇",""),"")</f>
        <v/>
      </c>
      <c r="K8" s="624"/>
      <c r="L8" s="450" t="s">
        <v>38</v>
      </c>
      <c r="M8" s="450"/>
      <c r="N8" s="450"/>
      <c r="O8" s="450"/>
      <c r="P8" s="450"/>
      <c r="Q8" s="624" t="str">
        <f>IFERROR(IF(データシート!D80="PHEV","〇",""),"")</f>
        <v/>
      </c>
      <c r="R8" s="624"/>
      <c r="S8" s="450" t="s">
        <v>37</v>
      </c>
      <c r="T8" s="450"/>
      <c r="U8" s="450"/>
      <c r="V8" s="450"/>
      <c r="W8" s="450"/>
      <c r="X8" s="624" t="str">
        <f>IFERROR(IF(データシート!D80="FCV","〇",""),"")</f>
        <v/>
      </c>
      <c r="Y8" s="624"/>
      <c r="Z8" s="450" t="s">
        <v>36</v>
      </c>
      <c r="AA8" s="450"/>
      <c r="AB8" s="450"/>
      <c r="AC8" s="450"/>
      <c r="AD8" s="451"/>
    </row>
    <row r="9" spans="1:30" ht="12.95" customHeight="1" thickBot="1" x14ac:dyDescent="0.45">
      <c r="A9" s="620"/>
      <c r="B9" s="515"/>
      <c r="C9" s="515"/>
      <c r="D9" s="515"/>
      <c r="E9" s="515"/>
      <c r="F9" s="515"/>
      <c r="G9" s="485"/>
      <c r="H9" s="485"/>
      <c r="I9" s="508"/>
      <c r="J9" s="625"/>
      <c r="K9" s="626"/>
      <c r="L9" s="627"/>
      <c r="M9" s="627"/>
      <c r="N9" s="627"/>
      <c r="O9" s="627"/>
      <c r="P9" s="627"/>
      <c r="Q9" s="626"/>
      <c r="R9" s="626"/>
      <c r="S9" s="627"/>
      <c r="T9" s="627"/>
      <c r="U9" s="627"/>
      <c r="V9" s="627"/>
      <c r="W9" s="627"/>
      <c r="X9" s="626"/>
      <c r="Y9" s="626"/>
      <c r="Z9" s="627"/>
      <c r="AA9" s="627"/>
      <c r="AB9" s="627"/>
      <c r="AC9" s="627"/>
      <c r="AD9" s="628"/>
    </row>
    <row r="10" spans="1:30" ht="12.95" customHeight="1" thickBot="1" x14ac:dyDescent="0.45">
      <c r="A10" s="620"/>
      <c r="B10" s="515"/>
      <c r="C10" s="515"/>
      <c r="D10" s="515"/>
      <c r="E10" s="515"/>
      <c r="F10" s="515"/>
      <c r="G10" s="485"/>
      <c r="H10" s="485"/>
      <c r="I10" s="508"/>
      <c r="J10" s="625" t="str">
        <f>IFERROR(IF(データシート!D80="バッテリー交換式電気自動車(改造)","〇",""),"")</f>
        <v/>
      </c>
      <c r="K10" s="626"/>
      <c r="L10" s="629" t="s">
        <v>93</v>
      </c>
      <c r="M10" s="630"/>
      <c r="N10" s="630"/>
      <c r="O10" s="630"/>
      <c r="P10" s="630"/>
      <c r="Q10" s="626" t="str">
        <f>IFERROR(IF(データシート!D80="水素内燃機関型自動車(改造)","〇",""),"")</f>
        <v/>
      </c>
      <c r="R10" s="626"/>
      <c r="S10" s="629" t="s">
        <v>94</v>
      </c>
      <c r="T10" s="630"/>
      <c r="U10" s="630"/>
      <c r="V10" s="630"/>
      <c r="W10" s="630"/>
      <c r="X10" s="631"/>
      <c r="Y10" s="631"/>
      <c r="Z10" s="631"/>
      <c r="AA10" s="631"/>
      <c r="AB10" s="631"/>
      <c r="AC10" s="631"/>
      <c r="AD10" s="632"/>
    </row>
    <row r="11" spans="1:30" ht="12.95" customHeight="1" thickBot="1" x14ac:dyDescent="0.45">
      <c r="A11" s="620"/>
      <c r="B11" s="515"/>
      <c r="C11" s="515"/>
      <c r="D11" s="515"/>
      <c r="E11" s="515"/>
      <c r="F11" s="515"/>
      <c r="G11" s="485"/>
      <c r="H11" s="485"/>
      <c r="I11" s="508"/>
      <c r="J11" s="625"/>
      <c r="K11" s="626"/>
      <c r="L11" s="630"/>
      <c r="M11" s="630"/>
      <c r="N11" s="630"/>
      <c r="O11" s="630"/>
      <c r="P11" s="630"/>
      <c r="Q11" s="626"/>
      <c r="R11" s="626"/>
      <c r="S11" s="630"/>
      <c r="T11" s="630"/>
      <c r="U11" s="630"/>
      <c r="V11" s="630"/>
      <c r="W11" s="630"/>
      <c r="X11" s="631"/>
      <c r="Y11" s="631"/>
      <c r="Z11" s="631"/>
      <c r="AA11" s="631"/>
      <c r="AB11" s="631"/>
      <c r="AC11" s="631"/>
      <c r="AD11" s="632"/>
    </row>
    <row r="12" spans="1:30" ht="12.95" customHeight="1" thickBot="1" x14ac:dyDescent="0.45">
      <c r="A12" s="620"/>
      <c r="B12" s="515"/>
      <c r="C12" s="515"/>
      <c r="D12" s="515"/>
      <c r="E12" s="515"/>
      <c r="F12" s="515"/>
      <c r="G12" s="633" t="s">
        <v>436</v>
      </c>
      <c r="H12" s="485"/>
      <c r="I12" s="508"/>
      <c r="J12" s="625" t="str">
        <f>IFERROR(IF(データシート!D81="軽自動車(バン)","〇",""),"")</f>
        <v/>
      </c>
      <c r="K12" s="626"/>
      <c r="L12" s="627" t="s">
        <v>95</v>
      </c>
      <c r="M12" s="627"/>
      <c r="N12" s="627"/>
      <c r="O12" s="627"/>
      <c r="P12" s="627"/>
      <c r="Q12" s="626" t="str">
        <f>IFERROR(IF(データシート!D81="軽自動車(トラック)","〇",""),"")</f>
        <v/>
      </c>
      <c r="R12" s="626"/>
      <c r="S12" s="627" t="s">
        <v>96</v>
      </c>
      <c r="T12" s="627"/>
      <c r="U12" s="627"/>
      <c r="V12" s="627"/>
      <c r="W12" s="627"/>
      <c r="X12" s="626" t="str">
        <f>IFERROR(IF(データシート!D81="軽自動車(トラクタ)","〇",""),"")</f>
        <v/>
      </c>
      <c r="Y12" s="626"/>
      <c r="Z12" s="627" t="s">
        <v>97</v>
      </c>
      <c r="AA12" s="627"/>
      <c r="AB12" s="627"/>
      <c r="AC12" s="627"/>
      <c r="AD12" s="628"/>
    </row>
    <row r="13" spans="1:30" ht="12.95" customHeight="1" thickBot="1" x14ac:dyDescent="0.45">
      <c r="A13" s="620"/>
      <c r="B13" s="515"/>
      <c r="C13" s="515"/>
      <c r="D13" s="515"/>
      <c r="E13" s="515"/>
      <c r="F13" s="515"/>
      <c r="G13" s="485"/>
      <c r="H13" s="485"/>
      <c r="I13" s="508"/>
      <c r="J13" s="625"/>
      <c r="K13" s="626"/>
      <c r="L13" s="627"/>
      <c r="M13" s="627"/>
      <c r="N13" s="627"/>
      <c r="O13" s="627"/>
      <c r="P13" s="627"/>
      <c r="Q13" s="626"/>
      <c r="R13" s="626"/>
      <c r="S13" s="627"/>
      <c r="T13" s="627"/>
      <c r="U13" s="627"/>
      <c r="V13" s="627"/>
      <c r="W13" s="627"/>
      <c r="X13" s="626"/>
      <c r="Y13" s="626"/>
      <c r="Z13" s="627"/>
      <c r="AA13" s="627"/>
      <c r="AB13" s="627"/>
      <c r="AC13" s="627"/>
      <c r="AD13" s="628"/>
    </row>
    <row r="14" spans="1:30" ht="12.95" customHeight="1" thickBot="1" x14ac:dyDescent="0.45">
      <c r="A14" s="620"/>
      <c r="B14" s="515"/>
      <c r="C14" s="515"/>
      <c r="D14" s="515"/>
      <c r="E14" s="515"/>
      <c r="F14" s="515"/>
      <c r="G14" s="485"/>
      <c r="H14" s="485"/>
      <c r="I14" s="508"/>
      <c r="J14" s="625" t="str">
        <f>IFERROR(IF(データシート!D81="トラック(小型)","〇",""),"")</f>
        <v/>
      </c>
      <c r="K14" s="626"/>
      <c r="L14" s="634" t="s">
        <v>98</v>
      </c>
      <c r="M14" s="627"/>
      <c r="N14" s="627"/>
      <c r="O14" s="627"/>
      <c r="P14" s="627"/>
      <c r="Q14" s="626" t="str">
        <f>IFERROR(IF(データシート!D81="トラック(中型)","〇",""),"")</f>
        <v/>
      </c>
      <c r="R14" s="626"/>
      <c r="S14" s="634" t="s">
        <v>99</v>
      </c>
      <c r="T14" s="627"/>
      <c r="U14" s="627"/>
      <c r="V14" s="627"/>
      <c r="W14" s="627"/>
      <c r="X14" s="626" t="str">
        <f>IFERROR(IF(データシート!D81="トラック(大型)","〇",""),"")</f>
        <v/>
      </c>
      <c r="Y14" s="626"/>
      <c r="Z14" s="634" t="s">
        <v>100</v>
      </c>
      <c r="AA14" s="627"/>
      <c r="AB14" s="627"/>
      <c r="AC14" s="627"/>
      <c r="AD14" s="628"/>
    </row>
    <row r="15" spans="1:30" ht="12.95" customHeight="1" thickBot="1" x14ac:dyDescent="0.45">
      <c r="A15" s="620"/>
      <c r="B15" s="515"/>
      <c r="C15" s="515"/>
      <c r="D15" s="515"/>
      <c r="E15" s="515"/>
      <c r="F15" s="515"/>
      <c r="G15" s="485"/>
      <c r="H15" s="485"/>
      <c r="I15" s="508"/>
      <c r="J15" s="625"/>
      <c r="K15" s="626"/>
      <c r="L15" s="627"/>
      <c r="M15" s="627"/>
      <c r="N15" s="627"/>
      <c r="O15" s="627"/>
      <c r="P15" s="627"/>
      <c r="Q15" s="626"/>
      <c r="R15" s="626"/>
      <c r="S15" s="627"/>
      <c r="T15" s="627"/>
      <c r="U15" s="627"/>
      <c r="V15" s="627"/>
      <c r="W15" s="627"/>
      <c r="X15" s="626"/>
      <c r="Y15" s="626"/>
      <c r="Z15" s="627"/>
      <c r="AA15" s="627"/>
      <c r="AB15" s="627"/>
      <c r="AC15" s="627"/>
      <c r="AD15" s="628"/>
    </row>
    <row r="16" spans="1:30" ht="12.95" customHeight="1" x14ac:dyDescent="0.4">
      <c r="A16" s="620"/>
      <c r="B16" s="515"/>
      <c r="C16" s="515"/>
      <c r="D16" s="515"/>
      <c r="E16" s="515"/>
      <c r="F16" s="515"/>
      <c r="G16" s="482" t="s">
        <v>437</v>
      </c>
      <c r="H16" s="482"/>
      <c r="I16" s="482"/>
      <c r="J16" s="564">
        <f>IFERROR(データシート!D83,"")</f>
        <v>0</v>
      </c>
      <c r="K16" s="564"/>
      <c r="L16" s="564"/>
      <c r="M16" s="564"/>
      <c r="N16" s="564"/>
      <c r="O16" s="564"/>
      <c r="P16" s="564"/>
      <c r="Q16" s="564"/>
      <c r="R16" s="564"/>
      <c r="S16" s="564"/>
      <c r="T16" s="564"/>
      <c r="U16" s="564"/>
      <c r="V16" s="564"/>
      <c r="W16" s="564"/>
      <c r="X16" s="564"/>
      <c r="Y16" s="564"/>
      <c r="Z16" s="564"/>
      <c r="AA16" s="564"/>
      <c r="AB16" s="564"/>
      <c r="AC16" s="564"/>
      <c r="AD16" s="635"/>
    </row>
    <row r="17" spans="1:30" ht="12.95" customHeight="1" x14ac:dyDescent="0.4">
      <c r="A17" s="620"/>
      <c r="B17" s="515"/>
      <c r="C17" s="515"/>
      <c r="D17" s="515"/>
      <c r="E17" s="515"/>
      <c r="F17" s="515"/>
      <c r="G17" s="482"/>
      <c r="H17" s="482"/>
      <c r="I17" s="482"/>
      <c r="J17" s="565"/>
      <c r="K17" s="565"/>
      <c r="L17" s="565"/>
      <c r="M17" s="565"/>
      <c r="N17" s="565"/>
      <c r="O17" s="565"/>
      <c r="P17" s="565"/>
      <c r="Q17" s="565"/>
      <c r="R17" s="565"/>
      <c r="S17" s="565"/>
      <c r="T17" s="565"/>
      <c r="U17" s="565"/>
      <c r="V17" s="565"/>
      <c r="W17" s="565"/>
      <c r="X17" s="565"/>
      <c r="Y17" s="565"/>
      <c r="Z17" s="565"/>
      <c r="AA17" s="565"/>
      <c r="AB17" s="565"/>
      <c r="AC17" s="565"/>
      <c r="AD17" s="636"/>
    </row>
    <row r="18" spans="1:30" ht="12.95" customHeight="1" x14ac:dyDescent="0.4">
      <c r="A18" s="620"/>
      <c r="B18" s="515"/>
      <c r="C18" s="515"/>
      <c r="D18" s="515"/>
      <c r="E18" s="515"/>
      <c r="F18" s="515"/>
      <c r="G18" s="482" t="s">
        <v>438</v>
      </c>
      <c r="H18" s="482"/>
      <c r="I18" s="482"/>
      <c r="J18" s="565">
        <f>IFERROR(データシート!D84,"")</f>
        <v>0</v>
      </c>
      <c r="K18" s="565"/>
      <c r="L18" s="565"/>
      <c r="M18" s="565"/>
      <c r="N18" s="565"/>
      <c r="O18" s="565"/>
      <c r="P18" s="565"/>
      <c r="Q18" s="565"/>
      <c r="R18" s="565"/>
      <c r="S18" s="565"/>
      <c r="T18" s="565"/>
      <c r="U18" s="565"/>
      <c r="V18" s="565"/>
      <c r="W18" s="565"/>
      <c r="X18" s="565"/>
      <c r="Y18" s="565"/>
      <c r="Z18" s="565"/>
      <c r="AA18" s="565"/>
      <c r="AB18" s="565"/>
      <c r="AC18" s="565"/>
      <c r="AD18" s="636"/>
    </row>
    <row r="19" spans="1:30" ht="12.95" customHeight="1" x14ac:dyDescent="0.4">
      <c r="A19" s="620"/>
      <c r="B19" s="515"/>
      <c r="C19" s="515"/>
      <c r="D19" s="515"/>
      <c r="E19" s="515"/>
      <c r="F19" s="515"/>
      <c r="G19" s="482"/>
      <c r="H19" s="482"/>
      <c r="I19" s="482"/>
      <c r="J19" s="565"/>
      <c r="K19" s="565"/>
      <c r="L19" s="565"/>
      <c r="M19" s="565"/>
      <c r="N19" s="565"/>
      <c r="O19" s="565"/>
      <c r="P19" s="565"/>
      <c r="Q19" s="565"/>
      <c r="R19" s="565"/>
      <c r="S19" s="565"/>
      <c r="T19" s="565"/>
      <c r="U19" s="565"/>
      <c r="V19" s="565"/>
      <c r="W19" s="565"/>
      <c r="X19" s="565"/>
      <c r="Y19" s="565"/>
      <c r="Z19" s="565"/>
      <c r="AA19" s="565"/>
      <c r="AB19" s="565"/>
      <c r="AC19" s="565"/>
      <c r="AD19" s="636"/>
    </row>
    <row r="20" spans="1:30" ht="12.95" customHeight="1" x14ac:dyDescent="0.4">
      <c r="A20" s="620"/>
      <c r="B20" s="515"/>
      <c r="C20" s="515"/>
      <c r="D20" s="515"/>
      <c r="E20" s="515"/>
      <c r="F20" s="515"/>
      <c r="G20" s="637" t="s">
        <v>439</v>
      </c>
      <c r="H20" s="482"/>
      <c r="I20" s="482"/>
      <c r="J20" s="565">
        <f>IFERROR(データシート!D85,"")</f>
        <v>0</v>
      </c>
      <c r="K20" s="565"/>
      <c r="L20" s="565"/>
      <c r="M20" s="638"/>
      <c r="N20" s="639" t="s">
        <v>7</v>
      </c>
      <c r="O20" s="447">
        <f>IFERROR(データシート!L85,"")</f>
        <v>0</v>
      </c>
      <c r="P20" s="565"/>
      <c r="Q20" s="565"/>
      <c r="R20" s="565"/>
      <c r="S20" s="565"/>
      <c r="T20" s="565"/>
      <c r="U20" s="640" t="s">
        <v>440</v>
      </c>
      <c r="V20" s="640"/>
      <c r="W20" s="640"/>
      <c r="X20" s="640"/>
      <c r="Y20" s="640"/>
      <c r="Z20" s="640"/>
      <c r="AA20" s="565">
        <f>IFERROR(データシート!D86,"")</f>
        <v>0</v>
      </c>
      <c r="AB20" s="565"/>
      <c r="AC20" s="565"/>
      <c r="AD20" s="636"/>
    </row>
    <row r="21" spans="1:30" ht="12.95" customHeight="1" x14ac:dyDescent="0.4">
      <c r="A21" s="620"/>
      <c r="B21" s="515"/>
      <c r="C21" s="515"/>
      <c r="D21" s="515"/>
      <c r="E21" s="515"/>
      <c r="F21" s="515"/>
      <c r="G21" s="482"/>
      <c r="H21" s="482"/>
      <c r="I21" s="482"/>
      <c r="J21" s="565"/>
      <c r="K21" s="565"/>
      <c r="L21" s="565"/>
      <c r="M21" s="638"/>
      <c r="N21" s="639"/>
      <c r="O21" s="447"/>
      <c r="P21" s="565"/>
      <c r="Q21" s="565"/>
      <c r="R21" s="565"/>
      <c r="S21" s="565"/>
      <c r="T21" s="565"/>
      <c r="U21" s="640"/>
      <c r="V21" s="640"/>
      <c r="W21" s="640"/>
      <c r="X21" s="640"/>
      <c r="Y21" s="640"/>
      <c r="Z21" s="640"/>
      <c r="AA21" s="565"/>
      <c r="AB21" s="565"/>
      <c r="AC21" s="565"/>
      <c r="AD21" s="636"/>
    </row>
    <row r="22" spans="1:30" ht="12.95" customHeight="1" x14ac:dyDescent="0.4">
      <c r="A22" s="670" t="s">
        <v>101</v>
      </c>
      <c r="B22" s="455"/>
      <c r="C22" s="455"/>
      <c r="D22" s="455"/>
      <c r="E22" s="455"/>
      <c r="F22" s="455"/>
      <c r="G22" s="482" t="s">
        <v>102</v>
      </c>
      <c r="H22" s="482"/>
      <c r="I22" s="482"/>
      <c r="J22" s="565">
        <f>IFERROR(データシート!D76,"")</f>
        <v>0</v>
      </c>
      <c r="K22" s="565"/>
      <c r="L22" s="565"/>
      <c r="M22" s="565"/>
      <c r="N22" s="565"/>
      <c r="O22" s="565"/>
      <c r="P22" s="646" t="s">
        <v>103</v>
      </c>
      <c r="Q22" s="647"/>
      <c r="R22" s="647"/>
      <c r="S22" s="647"/>
      <c r="T22" s="647"/>
      <c r="U22" s="648">
        <f>IFERROR(データシート!D77,"")</f>
        <v>0</v>
      </c>
      <c r="V22" s="648"/>
      <c r="W22" s="648"/>
      <c r="X22" s="648"/>
      <c r="Y22" s="648"/>
      <c r="Z22" s="648"/>
      <c r="AA22" s="648"/>
      <c r="AB22" s="648"/>
      <c r="AC22" s="648"/>
      <c r="AD22" s="649"/>
    </row>
    <row r="23" spans="1:30" ht="12.95" customHeight="1" x14ac:dyDescent="0.4">
      <c r="A23" s="671"/>
      <c r="B23" s="458"/>
      <c r="C23" s="458"/>
      <c r="D23" s="458"/>
      <c r="E23" s="458"/>
      <c r="F23" s="458"/>
      <c r="G23" s="482"/>
      <c r="H23" s="482"/>
      <c r="I23" s="482"/>
      <c r="J23" s="565"/>
      <c r="K23" s="565"/>
      <c r="L23" s="565"/>
      <c r="M23" s="565"/>
      <c r="N23" s="565"/>
      <c r="O23" s="565"/>
      <c r="P23" s="647"/>
      <c r="Q23" s="647"/>
      <c r="R23" s="647"/>
      <c r="S23" s="647"/>
      <c r="T23" s="647"/>
      <c r="U23" s="648"/>
      <c r="V23" s="648"/>
      <c r="W23" s="648"/>
      <c r="X23" s="648"/>
      <c r="Y23" s="648"/>
      <c r="Z23" s="648"/>
      <c r="AA23" s="648"/>
      <c r="AB23" s="648"/>
      <c r="AC23" s="648"/>
      <c r="AD23" s="649"/>
    </row>
    <row r="24" spans="1:30" ht="12.95" customHeight="1" x14ac:dyDescent="0.4">
      <c r="A24" s="671"/>
      <c r="B24" s="458"/>
      <c r="C24" s="458"/>
      <c r="D24" s="458"/>
      <c r="E24" s="458"/>
      <c r="F24" s="458"/>
      <c r="G24" s="640" t="s">
        <v>104</v>
      </c>
      <c r="H24" s="640"/>
      <c r="I24" s="640"/>
      <c r="J24" s="482" t="s">
        <v>105</v>
      </c>
      <c r="K24" s="482"/>
      <c r="L24" s="482"/>
      <c r="M24" s="482"/>
      <c r="N24" s="482"/>
      <c r="O24" s="482"/>
      <c r="P24" s="482"/>
      <c r="Q24" s="482"/>
      <c r="R24" s="482"/>
      <c r="S24" s="482"/>
      <c r="T24" s="482"/>
      <c r="U24" s="482"/>
      <c r="V24" s="482"/>
      <c r="W24" s="482"/>
      <c r="X24" s="482"/>
      <c r="Y24" s="482"/>
      <c r="Z24" s="482"/>
      <c r="AA24" s="482"/>
      <c r="AB24" s="482"/>
      <c r="AC24" s="482"/>
      <c r="AD24" s="483"/>
    </row>
    <row r="25" spans="1:30" ht="12.95" customHeight="1" x14ac:dyDescent="0.4">
      <c r="A25" s="671"/>
      <c r="B25" s="458"/>
      <c r="C25" s="458"/>
      <c r="D25" s="458"/>
      <c r="E25" s="458"/>
      <c r="F25" s="458"/>
      <c r="G25" s="640"/>
      <c r="H25" s="640"/>
      <c r="I25" s="640"/>
      <c r="J25" s="482"/>
      <c r="K25" s="482"/>
      <c r="L25" s="482"/>
      <c r="M25" s="482"/>
      <c r="N25" s="482"/>
      <c r="O25" s="482"/>
      <c r="P25" s="482"/>
      <c r="Q25" s="482"/>
      <c r="R25" s="482"/>
      <c r="S25" s="482"/>
      <c r="T25" s="482"/>
      <c r="U25" s="482"/>
      <c r="V25" s="482"/>
      <c r="W25" s="482"/>
      <c r="X25" s="482"/>
      <c r="Y25" s="482"/>
      <c r="Z25" s="482"/>
      <c r="AA25" s="482"/>
      <c r="AB25" s="482"/>
      <c r="AC25" s="482"/>
      <c r="AD25" s="483"/>
    </row>
    <row r="26" spans="1:30" ht="12.95" customHeight="1" x14ac:dyDescent="0.4">
      <c r="A26" s="671"/>
      <c r="B26" s="458"/>
      <c r="C26" s="458"/>
      <c r="D26" s="458"/>
      <c r="E26" s="458"/>
      <c r="F26" s="458"/>
      <c r="G26" s="640" t="s">
        <v>441</v>
      </c>
      <c r="H26" s="640"/>
      <c r="I26" s="640"/>
      <c r="J26" s="482" t="s">
        <v>106</v>
      </c>
      <c r="K26" s="482"/>
      <c r="L26" s="482"/>
      <c r="M26" s="641">
        <f>IFERROR(データシート!D87,"")</f>
        <v>0</v>
      </c>
      <c r="N26" s="641"/>
      <c r="O26" s="641"/>
      <c r="P26" s="641"/>
      <c r="Q26" s="641"/>
      <c r="R26" s="641"/>
      <c r="S26" s="641"/>
      <c r="T26" s="641"/>
      <c r="U26" s="641"/>
      <c r="V26" s="641"/>
      <c r="W26" s="641"/>
      <c r="X26" s="641"/>
      <c r="Y26" s="641"/>
      <c r="Z26" s="641"/>
      <c r="AA26" s="641"/>
      <c r="AB26" s="641"/>
      <c r="AC26" s="641"/>
      <c r="AD26" s="642"/>
    </row>
    <row r="27" spans="1:30" ht="12.95" customHeight="1" x14ac:dyDescent="0.4">
      <c r="A27" s="671"/>
      <c r="B27" s="458"/>
      <c r="C27" s="458"/>
      <c r="D27" s="458"/>
      <c r="E27" s="458"/>
      <c r="F27" s="458"/>
      <c r="G27" s="640"/>
      <c r="H27" s="640"/>
      <c r="I27" s="640"/>
      <c r="J27" s="482"/>
      <c r="K27" s="482"/>
      <c r="L27" s="482"/>
      <c r="M27" s="641"/>
      <c r="N27" s="641"/>
      <c r="O27" s="641"/>
      <c r="P27" s="641"/>
      <c r="Q27" s="641"/>
      <c r="R27" s="641"/>
      <c r="S27" s="641"/>
      <c r="T27" s="641"/>
      <c r="U27" s="641"/>
      <c r="V27" s="641"/>
      <c r="W27" s="641"/>
      <c r="X27" s="641"/>
      <c r="Y27" s="641"/>
      <c r="Z27" s="641"/>
      <c r="AA27" s="641"/>
      <c r="AB27" s="641"/>
      <c r="AC27" s="641"/>
      <c r="AD27" s="642"/>
    </row>
    <row r="28" spans="1:30" ht="12.95" customHeight="1" x14ac:dyDescent="0.4">
      <c r="A28" s="671"/>
      <c r="B28" s="458"/>
      <c r="C28" s="458"/>
      <c r="D28" s="458"/>
      <c r="E28" s="458"/>
      <c r="F28" s="458"/>
      <c r="G28" s="643" t="s">
        <v>107</v>
      </c>
      <c r="H28" s="640"/>
      <c r="I28" s="640"/>
      <c r="J28" s="482" t="s">
        <v>108</v>
      </c>
      <c r="K28" s="482"/>
      <c r="L28" s="482"/>
      <c r="M28" s="644" t="str">
        <f>IFERROR(データシート!S88,"")</f>
        <v/>
      </c>
      <c r="N28" s="644"/>
      <c r="O28" s="644"/>
      <c r="P28" s="644"/>
      <c r="Q28" s="644"/>
      <c r="R28" s="644"/>
      <c r="S28" s="644"/>
      <c r="T28" s="644"/>
      <c r="U28" s="644"/>
      <c r="V28" s="644"/>
      <c r="W28" s="644"/>
      <c r="X28" s="644"/>
      <c r="Y28" s="644"/>
      <c r="Z28" s="644"/>
      <c r="AA28" s="644"/>
      <c r="AB28" s="644"/>
      <c r="AC28" s="644"/>
      <c r="AD28" s="645"/>
    </row>
    <row r="29" spans="1:30" ht="12.95" customHeight="1" x14ac:dyDescent="0.4">
      <c r="A29" s="671"/>
      <c r="B29" s="458"/>
      <c r="C29" s="458"/>
      <c r="D29" s="458"/>
      <c r="E29" s="458"/>
      <c r="F29" s="458"/>
      <c r="G29" s="640"/>
      <c r="H29" s="640"/>
      <c r="I29" s="640"/>
      <c r="J29" s="482"/>
      <c r="K29" s="482"/>
      <c r="L29" s="482"/>
      <c r="M29" s="644"/>
      <c r="N29" s="644"/>
      <c r="O29" s="644"/>
      <c r="P29" s="644"/>
      <c r="Q29" s="644"/>
      <c r="R29" s="644"/>
      <c r="S29" s="644"/>
      <c r="T29" s="644"/>
      <c r="U29" s="644"/>
      <c r="V29" s="644"/>
      <c r="W29" s="644"/>
      <c r="X29" s="644"/>
      <c r="Y29" s="644"/>
      <c r="Z29" s="644"/>
      <c r="AA29" s="644"/>
      <c r="AB29" s="644"/>
      <c r="AC29" s="644"/>
      <c r="AD29" s="645"/>
    </row>
    <row r="30" spans="1:30" ht="12.95" customHeight="1" x14ac:dyDescent="0.4">
      <c r="A30" s="671"/>
      <c r="B30" s="458"/>
      <c r="C30" s="458"/>
      <c r="D30" s="458"/>
      <c r="E30" s="458"/>
      <c r="F30" s="458"/>
      <c r="G30" s="640" t="s">
        <v>442</v>
      </c>
      <c r="H30" s="640"/>
      <c r="I30" s="640"/>
      <c r="J30" s="650">
        <f>IFERROR(データシート!D88,"")</f>
        <v>0</v>
      </c>
      <c r="K30" s="650"/>
      <c r="L30" s="650"/>
      <c r="M30" s="650"/>
      <c r="N30" s="650"/>
      <c r="O30" s="650"/>
      <c r="P30" s="650"/>
      <c r="Q30" s="650"/>
      <c r="R30" s="650"/>
      <c r="S30" s="650"/>
      <c r="T30" s="650"/>
      <c r="U30" s="650"/>
      <c r="V30" s="650"/>
      <c r="W30" s="650"/>
      <c r="X30" s="650"/>
      <c r="Y30" s="650"/>
      <c r="Z30" s="650"/>
      <c r="AA30" s="650"/>
      <c r="AB30" s="650"/>
      <c r="AC30" s="650"/>
      <c r="AD30" s="651"/>
    </row>
    <row r="31" spans="1:30" ht="12.95" customHeight="1" x14ac:dyDescent="0.4">
      <c r="A31" s="671"/>
      <c r="B31" s="458"/>
      <c r="C31" s="458"/>
      <c r="D31" s="458"/>
      <c r="E31" s="458"/>
      <c r="F31" s="458"/>
      <c r="G31" s="640"/>
      <c r="H31" s="640"/>
      <c r="I31" s="640"/>
      <c r="J31" s="650"/>
      <c r="K31" s="650"/>
      <c r="L31" s="650"/>
      <c r="M31" s="650"/>
      <c r="N31" s="650"/>
      <c r="O31" s="650"/>
      <c r="P31" s="650"/>
      <c r="Q31" s="650"/>
      <c r="R31" s="650"/>
      <c r="S31" s="650"/>
      <c r="T31" s="650"/>
      <c r="U31" s="650"/>
      <c r="V31" s="650"/>
      <c r="W31" s="650"/>
      <c r="X31" s="650"/>
      <c r="Y31" s="650"/>
      <c r="Z31" s="650"/>
      <c r="AA31" s="650"/>
      <c r="AB31" s="650"/>
      <c r="AC31" s="650"/>
      <c r="AD31" s="651"/>
    </row>
    <row r="32" spans="1:30" s="2" customFormat="1" ht="12.95" customHeight="1" x14ac:dyDescent="0.4">
      <c r="A32" s="671"/>
      <c r="B32" s="458"/>
      <c r="C32" s="458"/>
      <c r="D32" s="458"/>
      <c r="E32" s="458"/>
      <c r="F32" s="458"/>
      <c r="G32" s="640" t="s">
        <v>443</v>
      </c>
      <c r="H32" s="640"/>
      <c r="I32" s="640"/>
      <c r="J32" s="482" t="s">
        <v>109</v>
      </c>
      <c r="K32" s="482"/>
      <c r="L32" s="482"/>
      <c r="M32" s="666" t="str">
        <f>IFERROR(データシート!D92,"")</f>
        <v/>
      </c>
      <c r="N32" s="666"/>
      <c r="O32" s="666"/>
      <c r="P32" s="666"/>
      <c r="Q32" s="666"/>
      <c r="R32" s="666"/>
      <c r="S32" s="666"/>
      <c r="T32" s="666"/>
      <c r="U32" s="666"/>
      <c r="V32" s="666"/>
      <c r="W32" s="666"/>
      <c r="X32" s="666"/>
      <c r="Y32" s="666"/>
      <c r="Z32" s="666"/>
      <c r="AA32" s="666"/>
      <c r="AB32" s="666"/>
      <c r="AC32" s="666"/>
      <c r="AD32" s="667"/>
    </row>
    <row r="33" spans="1:30" s="2" customFormat="1" ht="12.95" customHeight="1" thickBot="1" x14ac:dyDescent="0.45">
      <c r="A33" s="671"/>
      <c r="B33" s="458"/>
      <c r="C33" s="458"/>
      <c r="D33" s="458"/>
      <c r="E33" s="458"/>
      <c r="F33" s="458"/>
      <c r="G33" s="665"/>
      <c r="H33" s="665"/>
      <c r="I33" s="665"/>
      <c r="J33" s="464"/>
      <c r="K33" s="464"/>
      <c r="L33" s="464"/>
      <c r="M33" s="668"/>
      <c r="N33" s="668"/>
      <c r="O33" s="668"/>
      <c r="P33" s="668"/>
      <c r="Q33" s="668"/>
      <c r="R33" s="668"/>
      <c r="S33" s="668"/>
      <c r="T33" s="668"/>
      <c r="U33" s="668"/>
      <c r="V33" s="668"/>
      <c r="W33" s="668"/>
      <c r="X33" s="668"/>
      <c r="Y33" s="668"/>
      <c r="Z33" s="668"/>
      <c r="AA33" s="668"/>
      <c r="AB33" s="668"/>
      <c r="AC33" s="668"/>
      <c r="AD33" s="669"/>
    </row>
    <row r="34" spans="1:30" ht="12.95" customHeight="1" x14ac:dyDescent="0.4">
      <c r="A34" s="671"/>
      <c r="B34" s="458"/>
      <c r="C34" s="458"/>
      <c r="D34" s="458"/>
      <c r="E34" s="458"/>
      <c r="F34" s="459"/>
      <c r="G34" s="663" t="s">
        <v>110</v>
      </c>
      <c r="H34" s="663"/>
      <c r="I34" s="663"/>
      <c r="J34" s="657" t="str">
        <f>IFERROR(IF(データシート!D78="有り","〇",""),"")</f>
        <v/>
      </c>
      <c r="K34" s="658"/>
      <c r="L34" s="491" t="s">
        <v>111</v>
      </c>
      <c r="M34" s="491"/>
      <c r="N34" s="491"/>
      <c r="O34" s="491"/>
      <c r="P34" s="491"/>
      <c r="Q34" s="657" t="str">
        <f>IFERROR(IF(データシート!D78="無し","〇",""),"")</f>
        <v/>
      </c>
      <c r="R34" s="658"/>
      <c r="S34" s="491" t="s">
        <v>112</v>
      </c>
      <c r="T34" s="491"/>
      <c r="U34" s="491"/>
      <c r="V34" s="491"/>
      <c r="W34" s="491"/>
      <c r="X34" s="15"/>
      <c r="Y34" s="15"/>
      <c r="Z34" s="15"/>
      <c r="AA34" s="15"/>
      <c r="AB34" s="15"/>
      <c r="AC34" s="15"/>
      <c r="AD34" s="16"/>
    </row>
    <row r="35" spans="1:30" ht="12.95" customHeight="1" thickBot="1" x14ac:dyDescent="0.45">
      <c r="A35" s="492"/>
      <c r="B35" s="493"/>
      <c r="C35" s="493"/>
      <c r="D35" s="493"/>
      <c r="E35" s="493"/>
      <c r="F35" s="526"/>
      <c r="G35" s="664"/>
      <c r="H35" s="664"/>
      <c r="I35" s="664"/>
      <c r="J35" s="661"/>
      <c r="K35" s="662"/>
      <c r="L35" s="493"/>
      <c r="M35" s="493"/>
      <c r="N35" s="493"/>
      <c r="O35" s="493"/>
      <c r="P35" s="493"/>
      <c r="Q35" s="661"/>
      <c r="R35" s="662"/>
      <c r="S35" s="493"/>
      <c r="T35" s="493"/>
      <c r="U35" s="493"/>
      <c r="V35" s="493"/>
      <c r="W35" s="493"/>
      <c r="X35" s="17"/>
      <c r="Y35" s="17"/>
      <c r="Z35" s="17"/>
      <c r="AA35" s="17"/>
      <c r="AB35" s="17"/>
      <c r="AC35" s="17"/>
      <c r="AD35" s="18"/>
    </row>
    <row r="36" spans="1:30" ht="12.95" customHeight="1" x14ac:dyDescent="0.4">
      <c r="A36" s="652" t="s">
        <v>113</v>
      </c>
      <c r="B36" s="653"/>
      <c r="C36" s="653"/>
      <c r="D36" s="653"/>
      <c r="E36" s="653"/>
      <c r="F36" s="653"/>
      <c r="G36" s="654"/>
      <c r="H36" s="654"/>
      <c r="I36" s="654"/>
      <c r="J36" s="657" t="str">
        <f>IFERROR(IF(データシート!D79="有り","〇",""),"")</f>
        <v/>
      </c>
      <c r="K36" s="658"/>
      <c r="L36" s="491" t="s">
        <v>111</v>
      </c>
      <c r="M36" s="491"/>
      <c r="N36" s="491"/>
      <c r="O36" s="491"/>
      <c r="P36" s="491"/>
      <c r="Q36" s="657" t="str">
        <f>IFERROR(IF(データシート!D79="無し","〇",""),"")</f>
        <v/>
      </c>
      <c r="R36" s="658"/>
      <c r="S36" s="491" t="s">
        <v>112</v>
      </c>
      <c r="T36" s="491"/>
      <c r="U36" s="491"/>
      <c r="V36" s="491"/>
      <c r="W36" s="491"/>
      <c r="X36" s="19"/>
      <c r="Y36" s="19"/>
      <c r="Z36" s="19"/>
      <c r="AA36" s="19"/>
      <c r="AB36" s="19"/>
      <c r="AC36" s="19"/>
      <c r="AD36" s="20"/>
    </row>
    <row r="37" spans="1:30" ht="12.75" customHeight="1" x14ac:dyDescent="0.4">
      <c r="A37" s="652"/>
      <c r="B37" s="653"/>
      <c r="C37" s="653"/>
      <c r="D37" s="653"/>
      <c r="E37" s="653"/>
      <c r="F37" s="653"/>
      <c r="G37" s="653"/>
      <c r="H37" s="653"/>
      <c r="I37" s="653"/>
      <c r="J37" s="659"/>
      <c r="K37" s="660"/>
      <c r="L37" s="458"/>
      <c r="M37" s="458"/>
      <c r="N37" s="458"/>
      <c r="O37" s="458"/>
      <c r="P37" s="458"/>
      <c r="Q37" s="659"/>
      <c r="R37" s="660"/>
      <c r="S37" s="458"/>
      <c r="T37" s="458"/>
      <c r="U37" s="458"/>
      <c r="V37" s="458"/>
      <c r="W37" s="458"/>
      <c r="X37" s="21"/>
      <c r="Y37" s="21"/>
      <c r="Z37" s="21"/>
      <c r="AA37" s="21"/>
      <c r="AB37" s="21"/>
      <c r="AC37" s="21"/>
      <c r="AD37" s="22"/>
    </row>
    <row r="38" spans="1:30" ht="12.95" customHeight="1" x14ac:dyDescent="0.4">
      <c r="A38" s="652"/>
      <c r="B38" s="653"/>
      <c r="C38" s="653"/>
      <c r="D38" s="653"/>
      <c r="E38" s="653"/>
      <c r="F38" s="653"/>
      <c r="G38" s="653"/>
      <c r="H38" s="653"/>
      <c r="I38" s="653"/>
      <c r="J38" s="659"/>
      <c r="K38" s="660"/>
      <c r="L38" s="458"/>
      <c r="M38" s="458"/>
      <c r="N38" s="458"/>
      <c r="O38" s="458"/>
      <c r="P38" s="458"/>
      <c r="Q38" s="659"/>
      <c r="R38" s="660"/>
      <c r="S38" s="458"/>
      <c r="T38" s="458"/>
      <c r="U38" s="458"/>
      <c r="V38" s="458"/>
      <c r="W38" s="458"/>
      <c r="X38" s="21"/>
      <c r="Y38" s="21"/>
      <c r="Z38" s="21"/>
      <c r="AA38" s="21"/>
      <c r="AB38" s="21"/>
      <c r="AC38" s="21"/>
      <c r="AD38" s="22"/>
    </row>
    <row r="39" spans="1:30" ht="12.95" customHeight="1" thickBot="1" x14ac:dyDescent="0.45">
      <c r="A39" s="655"/>
      <c r="B39" s="656"/>
      <c r="C39" s="656"/>
      <c r="D39" s="656"/>
      <c r="E39" s="656"/>
      <c r="F39" s="656"/>
      <c r="G39" s="656"/>
      <c r="H39" s="656"/>
      <c r="I39" s="656"/>
      <c r="J39" s="661"/>
      <c r="K39" s="662"/>
      <c r="L39" s="493"/>
      <c r="M39" s="493"/>
      <c r="N39" s="493"/>
      <c r="O39" s="493"/>
      <c r="P39" s="493"/>
      <c r="Q39" s="661"/>
      <c r="R39" s="662"/>
      <c r="S39" s="493"/>
      <c r="T39" s="493"/>
      <c r="U39" s="493"/>
      <c r="V39" s="493"/>
      <c r="W39" s="493"/>
      <c r="X39" s="23"/>
      <c r="Y39" s="23"/>
      <c r="Z39" s="23"/>
      <c r="AA39" s="23"/>
      <c r="AB39" s="23"/>
      <c r="AC39" s="23"/>
      <c r="AD39" s="24"/>
    </row>
    <row r="40" spans="1:30" s="2" customFormat="1" ht="12.95" customHeight="1" x14ac:dyDescent="0.4">
      <c r="A40" s="2" t="s">
        <v>114</v>
      </c>
      <c r="C40" s="2" t="s">
        <v>115</v>
      </c>
    </row>
    <row r="41" spans="1:30" s="2" customFormat="1" ht="12.95" customHeight="1" x14ac:dyDescent="0.4">
      <c r="A41" s="2" t="s">
        <v>116</v>
      </c>
      <c r="C41" s="2" t="s">
        <v>117</v>
      </c>
    </row>
    <row r="42" spans="1:30" s="2" customFormat="1" ht="12.95" customHeight="1" x14ac:dyDescent="0.4">
      <c r="A42" s="2" t="s">
        <v>118</v>
      </c>
      <c r="C42" s="2" t="s">
        <v>119</v>
      </c>
      <c r="M42" s="2" t="s">
        <v>120</v>
      </c>
    </row>
    <row r="43" spans="1:30" s="2" customFormat="1" ht="12.95" customHeight="1" x14ac:dyDescent="0.4">
      <c r="M43" s="2" t="s">
        <v>121</v>
      </c>
    </row>
    <row r="44" spans="1:30" s="2" customFormat="1" ht="12.95" customHeight="1" x14ac:dyDescent="0.4">
      <c r="M44" s="2" t="s">
        <v>122</v>
      </c>
    </row>
    <row r="45" spans="1:30" s="2" customFormat="1" ht="12.95" customHeight="1" x14ac:dyDescent="0.4">
      <c r="A45" s="2" t="s">
        <v>123</v>
      </c>
      <c r="C45" s="2" t="s">
        <v>124</v>
      </c>
    </row>
    <row r="46" spans="1:30" s="2" customFormat="1" ht="12.95" customHeight="1" x14ac:dyDescent="0.4">
      <c r="A46" s="2" t="s">
        <v>125</v>
      </c>
      <c r="C46" s="2" t="s">
        <v>126</v>
      </c>
    </row>
    <row r="47" spans="1:30" s="2" customFormat="1" ht="9.9499999999999993" customHeight="1" x14ac:dyDescent="0.4">
      <c r="C47" s="2" t="s">
        <v>127</v>
      </c>
    </row>
    <row r="48" spans="1:30" s="2" customFormat="1" ht="9.9499999999999993" customHeight="1" x14ac:dyDescent="0.4">
      <c r="A48" s="2" t="s">
        <v>128</v>
      </c>
      <c r="C48" s="2" t="s">
        <v>129</v>
      </c>
    </row>
    <row r="49" spans="1:3" s="2" customFormat="1" ht="9.9499999999999993" customHeight="1" x14ac:dyDescent="0.4">
      <c r="A49" s="2" t="s">
        <v>130</v>
      </c>
      <c r="C49" s="2" t="s">
        <v>131</v>
      </c>
    </row>
    <row r="50" spans="1:3" s="2" customFormat="1" ht="9.9499999999999993" customHeight="1" x14ac:dyDescent="0.4">
      <c r="A50" s="2" t="s">
        <v>132</v>
      </c>
      <c r="C50" s="2" t="s">
        <v>133</v>
      </c>
    </row>
    <row r="51" spans="1:3" s="2" customFormat="1" ht="9.9499999999999993" customHeight="1" x14ac:dyDescent="0.4">
      <c r="A51" s="2" t="s">
        <v>134</v>
      </c>
      <c r="C51" s="2" t="s">
        <v>444</v>
      </c>
    </row>
    <row r="52" spans="1:3" s="2" customFormat="1" ht="9.9499999999999993" customHeight="1" x14ac:dyDescent="0.4">
      <c r="A52" s="2" t="s">
        <v>135</v>
      </c>
      <c r="C52" s="2" t="s">
        <v>136</v>
      </c>
    </row>
    <row r="53" spans="1:3" s="2" customFormat="1" ht="9.9499999999999993" customHeight="1" x14ac:dyDescent="0.4">
      <c r="A53" s="2" t="s">
        <v>137</v>
      </c>
      <c r="C53" s="2" t="s">
        <v>138</v>
      </c>
    </row>
    <row r="54" spans="1:3" s="2" customFormat="1" ht="9.9499999999999993" customHeight="1" x14ac:dyDescent="0.4"/>
    <row r="55" spans="1:3" ht="9.9499999999999993" customHeight="1" x14ac:dyDescent="0.4"/>
    <row r="56" spans="1:3" ht="9.9499999999999993" customHeight="1" x14ac:dyDescent="0.4"/>
    <row r="57" spans="1:3" ht="9.9499999999999993" customHeight="1" x14ac:dyDescent="0.4"/>
    <row r="58" spans="1:3" ht="9.9499999999999993" customHeight="1" x14ac:dyDescent="0.4"/>
    <row r="59" spans="1:3" ht="9.9499999999999993" customHeight="1" x14ac:dyDescent="0.4"/>
    <row r="60" spans="1:3" ht="9.9499999999999993" customHeight="1" x14ac:dyDescent="0.4"/>
    <row r="61" spans="1:3" ht="9.9499999999999993" customHeight="1" x14ac:dyDescent="0.4"/>
    <row r="62" spans="1:3" ht="9.9499999999999993" customHeight="1" x14ac:dyDescent="0.4"/>
  </sheetData>
  <sheetProtection algorithmName="SHA-512" hashValue="LfRx/+nEH+FMNwvRtU5d37o8LDGHmen6MH3+FLZHmFNN0omtC96MJuO9OCOdy2tSq3yYnOjlYkrlgRn6jwy71Q==" saltValue="V34sbAyAmWp7zUVJJVw8CA==" spinCount="100000" sheet="1" objects="1" scenarios="1"/>
  <mergeCells count="68">
    <mergeCell ref="G30:I31"/>
    <mergeCell ref="J30:AD31"/>
    <mergeCell ref="A36:I39"/>
    <mergeCell ref="J36:K39"/>
    <mergeCell ref="L36:P39"/>
    <mergeCell ref="Q36:R39"/>
    <mergeCell ref="S36:W39"/>
    <mergeCell ref="G34:I35"/>
    <mergeCell ref="J34:K35"/>
    <mergeCell ref="L34:P35"/>
    <mergeCell ref="Q34:R35"/>
    <mergeCell ref="S34:W35"/>
    <mergeCell ref="G32:I33"/>
    <mergeCell ref="J32:L33"/>
    <mergeCell ref="M32:AD33"/>
    <mergeCell ref="A22:F35"/>
    <mergeCell ref="G22:I23"/>
    <mergeCell ref="J22:O23"/>
    <mergeCell ref="P22:T23"/>
    <mergeCell ref="U22:AD23"/>
    <mergeCell ref="G24:I25"/>
    <mergeCell ref="J24:AD25"/>
    <mergeCell ref="G26:I27"/>
    <mergeCell ref="J26:L27"/>
    <mergeCell ref="M26:AD27"/>
    <mergeCell ref="G28:I29"/>
    <mergeCell ref="J28:L29"/>
    <mergeCell ref="M28:AD29"/>
    <mergeCell ref="G16:I17"/>
    <mergeCell ref="J16:AD17"/>
    <mergeCell ref="G18:I19"/>
    <mergeCell ref="J18:AD19"/>
    <mergeCell ref="G20:I21"/>
    <mergeCell ref="J20:M21"/>
    <mergeCell ref="N20:N21"/>
    <mergeCell ref="O20:T21"/>
    <mergeCell ref="U20:Z21"/>
    <mergeCell ref="AA20:AD21"/>
    <mergeCell ref="X10:AD11"/>
    <mergeCell ref="G12:I15"/>
    <mergeCell ref="J12:K13"/>
    <mergeCell ref="L12:P13"/>
    <mergeCell ref="Q12:R13"/>
    <mergeCell ref="S12:W13"/>
    <mergeCell ref="Z12:AD13"/>
    <mergeCell ref="J14:K15"/>
    <mergeCell ref="L14:P15"/>
    <mergeCell ref="Q14:R15"/>
    <mergeCell ref="S14:W15"/>
    <mergeCell ref="X14:Y15"/>
    <mergeCell ref="Z14:AD15"/>
    <mergeCell ref="X12:Y13"/>
    <mergeCell ref="A1:I2"/>
    <mergeCell ref="A5:F7"/>
    <mergeCell ref="G5:I7"/>
    <mergeCell ref="J5:AD7"/>
    <mergeCell ref="A8:F21"/>
    <mergeCell ref="G8:I11"/>
    <mergeCell ref="J8:K9"/>
    <mergeCell ref="L8:P9"/>
    <mergeCell ref="Q8:R9"/>
    <mergeCell ref="S8:W9"/>
    <mergeCell ref="X8:Y9"/>
    <mergeCell ref="Z8:AD9"/>
    <mergeCell ref="J10:K11"/>
    <mergeCell ref="L10:P11"/>
    <mergeCell ref="Q10:R11"/>
    <mergeCell ref="S10:W11"/>
  </mergeCells>
  <phoneticPr fontId="2"/>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AF62"/>
  <sheetViews>
    <sheetView showGridLines="0" showZeros="0" view="pageBreakPreview" zoomScaleNormal="100" zoomScaleSheetLayoutView="100" workbookViewId="0">
      <selection activeCell="Q12" sqref="Q12"/>
    </sheetView>
  </sheetViews>
  <sheetFormatPr defaultRowHeight="13.5" x14ac:dyDescent="0.4"/>
  <cols>
    <col min="1" max="43" width="2.625" style="1" customWidth="1"/>
    <col min="44" max="16384" width="9" style="1"/>
  </cols>
  <sheetData>
    <row r="1" spans="1:32" ht="12.95" customHeight="1" x14ac:dyDescent="0.4">
      <c r="A1" s="529" t="s">
        <v>139</v>
      </c>
      <c r="B1" s="529"/>
      <c r="C1" s="529"/>
      <c r="D1" s="529"/>
      <c r="E1" s="529"/>
      <c r="F1" s="529"/>
      <c r="G1" s="529"/>
      <c r="H1" s="529"/>
      <c r="I1" s="529"/>
      <c r="W1" s="13"/>
      <c r="X1" s="13"/>
      <c r="Y1" s="13"/>
      <c r="Z1" s="13"/>
      <c r="AA1" s="13"/>
      <c r="AB1" s="13"/>
      <c r="AC1" s="13"/>
      <c r="AD1" s="13"/>
    </row>
    <row r="2" spans="1:32" ht="12.95" customHeight="1" x14ac:dyDescent="0.4">
      <c r="A2" s="529"/>
      <c r="B2" s="529"/>
      <c r="C2" s="529"/>
      <c r="D2" s="529"/>
      <c r="E2" s="529"/>
      <c r="F2" s="529"/>
      <c r="G2" s="529"/>
      <c r="H2" s="529"/>
      <c r="I2" s="529"/>
      <c r="T2" s="13"/>
      <c r="U2" s="13"/>
      <c r="V2" s="13"/>
      <c r="W2" s="13"/>
      <c r="X2" s="672">
        <f>データシート!D6</f>
        <v>0</v>
      </c>
      <c r="Y2" s="672"/>
      <c r="Z2" s="672"/>
      <c r="AA2" s="672"/>
      <c r="AB2" s="672"/>
      <c r="AC2" s="672"/>
      <c r="AD2" s="672"/>
      <c r="AE2" s="672"/>
      <c r="AF2" s="672"/>
    </row>
    <row r="3" spans="1:32" ht="12.95" customHeight="1" x14ac:dyDescent="0.4">
      <c r="X3" s="672"/>
      <c r="Y3" s="672"/>
      <c r="Z3" s="672"/>
      <c r="AA3" s="672"/>
      <c r="AB3" s="672"/>
      <c r="AC3" s="672"/>
      <c r="AD3" s="672"/>
      <c r="AE3" s="672"/>
      <c r="AF3" s="672"/>
    </row>
    <row r="4" spans="1:32" ht="20.100000000000001" customHeight="1" x14ac:dyDescent="0.4">
      <c r="A4" s="524" t="s">
        <v>140</v>
      </c>
      <c r="B4" s="524"/>
      <c r="C4" s="524"/>
      <c r="D4" s="524"/>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row>
    <row r="5" spans="1:32" ht="20.100000000000001" customHeight="1" x14ac:dyDescent="0.4">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row>
    <row r="6" spans="1:32" ht="12.95" customHeight="1" x14ac:dyDescent="0.4">
      <c r="A6" s="1" t="s">
        <v>68</v>
      </c>
    </row>
    <row r="7" spans="1:32" ht="12.95" customHeight="1" x14ac:dyDescent="0.4">
      <c r="A7" s="1" t="s">
        <v>67</v>
      </c>
      <c r="B7" s="1" t="s">
        <v>141</v>
      </c>
    </row>
    <row r="8" spans="1:32" ht="12.95" customHeight="1" x14ac:dyDescent="0.4">
      <c r="W8" s="531"/>
      <c r="X8" s="445"/>
      <c r="Z8" s="531"/>
      <c r="AA8" s="445"/>
      <c r="AB8" s="445"/>
    </row>
    <row r="9" spans="1:32" ht="20.100000000000001" customHeight="1" x14ac:dyDescent="0.4">
      <c r="N9" s="1" t="s">
        <v>346</v>
      </c>
      <c r="T9" s="532" t="str">
        <f>IFERROR(IF(データシート!D50="買取",データシート!D33&amp;"-"&amp;データシート!G33&amp;"  "&amp;データシート!D34,データシート!D61&amp;"-"&amp;データシート!G61&amp;"  "&amp;データシート!D62),"")</f>
        <v xml:space="preserve">-  </v>
      </c>
      <c r="U9" s="532"/>
      <c r="V9" s="532"/>
      <c r="W9" s="532"/>
      <c r="X9" s="532"/>
      <c r="Y9" s="532"/>
      <c r="Z9" s="532"/>
      <c r="AA9" s="532"/>
      <c r="AB9" s="532"/>
      <c r="AC9" s="532"/>
      <c r="AD9" s="532"/>
      <c r="AE9" s="532"/>
      <c r="AF9" s="532"/>
    </row>
    <row r="10" spans="1:32" ht="20.100000000000001" customHeight="1" x14ac:dyDescent="0.4">
      <c r="Q10" s="1" t="s">
        <v>63</v>
      </c>
      <c r="V10" s="445">
        <f>IFERROR(IF(データシート!D50="買取",データシート!D35,データシート!D63),"")</f>
        <v>0</v>
      </c>
      <c r="W10" s="445"/>
      <c r="X10" s="445"/>
      <c r="Y10" s="445"/>
      <c r="Z10" s="445"/>
      <c r="AA10" s="445"/>
      <c r="AB10" s="445"/>
      <c r="AC10" s="445"/>
      <c r="AD10" s="445"/>
      <c r="AE10" s="445"/>
      <c r="AF10" s="445"/>
    </row>
    <row r="11" spans="1:32" ht="20.100000000000001" customHeight="1" x14ac:dyDescent="0.4">
      <c r="Q11" s="1" t="s">
        <v>62</v>
      </c>
      <c r="W11" s="445" t="str">
        <f>IFERROR(IF(データシート!D50="買取",データシート!D36&amp;"  "&amp;データシート!D37,データシート!D64&amp;"  "&amp;データシート!D65),"")</f>
        <v xml:space="preserve">  </v>
      </c>
      <c r="X11" s="445"/>
      <c r="Y11" s="445"/>
      <c r="Z11" s="445"/>
      <c r="AA11" s="445"/>
      <c r="AB11" s="445"/>
      <c r="AC11" s="445"/>
      <c r="AD11" s="445"/>
      <c r="AE11" s="445"/>
      <c r="AF11" s="445"/>
    </row>
    <row r="12" spans="1:32" ht="20.100000000000001" customHeight="1" x14ac:dyDescent="0.4">
      <c r="Q12" s="1" t="s">
        <v>142</v>
      </c>
      <c r="V12" s="445"/>
      <c r="W12" s="445"/>
      <c r="X12" s="445"/>
      <c r="Y12" s="445"/>
      <c r="Z12" s="445"/>
      <c r="AA12" s="445"/>
      <c r="AB12" s="445"/>
      <c r="AC12" s="445"/>
      <c r="AD12" s="445"/>
      <c r="AE12" s="445"/>
      <c r="AF12" s="445"/>
    </row>
    <row r="13" spans="1:32" ht="12.95" customHeight="1" x14ac:dyDescent="0.4"/>
    <row r="14" spans="1:32" ht="12.95" customHeight="1" x14ac:dyDescent="0.4">
      <c r="A14" s="524"/>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4"/>
      <c r="AD14" s="524"/>
    </row>
    <row r="15" spans="1:32" ht="20.100000000000001" customHeight="1" x14ac:dyDescent="0.4">
      <c r="A15" s="529" t="s">
        <v>143</v>
      </c>
      <c r="B15" s="529"/>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row>
    <row r="16" spans="1:32" ht="12.95" customHeight="1" x14ac:dyDescent="0.4">
      <c r="A16" s="524"/>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row>
    <row r="17" spans="1:32" ht="12.95" customHeight="1" x14ac:dyDescent="0.4"/>
    <row r="18" spans="1:32" ht="20.100000000000001" customHeight="1" x14ac:dyDescent="0.4">
      <c r="A18" s="1" t="s">
        <v>144</v>
      </c>
    </row>
    <row r="19" spans="1:32" ht="20.100000000000001" customHeight="1" x14ac:dyDescent="0.4">
      <c r="A19" s="1" t="s">
        <v>145</v>
      </c>
    </row>
    <row r="20" spans="1:32" ht="20.100000000000001" customHeight="1" x14ac:dyDescent="0.4">
      <c r="A20" s="21"/>
      <c r="B20" s="21"/>
      <c r="C20" s="21"/>
      <c r="D20" s="21"/>
      <c r="E20" s="21"/>
      <c r="F20" s="21"/>
      <c r="G20" s="21"/>
      <c r="H20" s="21"/>
      <c r="I20" s="21"/>
      <c r="J20" s="21"/>
      <c r="K20" s="21"/>
      <c r="L20" s="21"/>
      <c r="M20" s="21"/>
      <c r="N20" s="21"/>
      <c r="O20" s="21"/>
      <c r="P20" s="21"/>
      <c r="Q20" s="21"/>
      <c r="R20" s="21"/>
      <c r="S20" s="21"/>
      <c r="T20" s="21"/>
      <c r="U20" s="21"/>
      <c r="V20" s="21"/>
      <c r="W20" s="21"/>
      <c r="X20" s="21"/>
      <c r="Y20" s="21"/>
    </row>
    <row r="21" spans="1:32" ht="20.100000000000001" customHeight="1" x14ac:dyDescent="0.4">
      <c r="A21" s="21" t="s">
        <v>146</v>
      </c>
      <c r="B21" s="21"/>
      <c r="C21" s="21"/>
      <c r="D21" s="21"/>
      <c r="E21" s="21"/>
      <c r="F21" s="21"/>
      <c r="G21" s="21"/>
      <c r="H21" s="21"/>
      <c r="I21" s="21"/>
      <c r="J21" s="21"/>
      <c r="K21" s="21"/>
      <c r="L21" s="21"/>
      <c r="M21" s="21"/>
      <c r="N21" s="21"/>
      <c r="O21" s="21"/>
      <c r="P21" s="21"/>
      <c r="Q21" s="21"/>
      <c r="R21" s="21"/>
      <c r="S21" s="21"/>
      <c r="T21" s="21"/>
      <c r="U21" s="21"/>
      <c r="V21" s="21"/>
      <c r="W21" s="21"/>
      <c r="X21" s="21"/>
      <c r="Y21" s="21"/>
    </row>
    <row r="22" spans="1:32" ht="20.100000000000001" customHeight="1" x14ac:dyDescent="0.4">
      <c r="C22" s="1" t="s">
        <v>147</v>
      </c>
    </row>
    <row r="23" spans="1:32" ht="20.100000000000001" customHeight="1" x14ac:dyDescent="0.4">
      <c r="A23" s="21"/>
      <c r="C23" s="21" t="s">
        <v>148</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row>
    <row r="24" spans="1:32" ht="20.100000000000001" customHeight="1" x14ac:dyDescent="0.4">
      <c r="A24" s="26"/>
      <c r="B24" s="27"/>
      <c r="C24" s="27"/>
      <c r="D24" s="27"/>
      <c r="E24" s="27"/>
      <c r="F24" s="28"/>
      <c r="G24" s="28"/>
      <c r="H24" s="28"/>
      <c r="I24" s="28"/>
      <c r="J24" s="28"/>
      <c r="K24" s="28"/>
      <c r="L24" s="28"/>
      <c r="M24" s="28"/>
      <c r="N24" s="28"/>
      <c r="O24" s="28"/>
      <c r="P24" s="27"/>
      <c r="Q24" s="27"/>
      <c r="R24" s="27"/>
      <c r="S24" s="27"/>
      <c r="T24" s="27"/>
      <c r="U24" s="27"/>
      <c r="V24" s="27"/>
      <c r="W24" s="27"/>
      <c r="X24" s="27"/>
      <c r="Y24" s="27"/>
      <c r="Z24" s="27"/>
      <c r="AA24" s="27"/>
      <c r="AB24" s="27"/>
      <c r="AC24" s="27"/>
      <c r="AD24" s="27"/>
      <c r="AE24" s="28"/>
      <c r="AF24" s="29"/>
    </row>
    <row r="25" spans="1:32" ht="20.100000000000001" customHeight="1" x14ac:dyDescent="0.4">
      <c r="A25" s="30" t="s">
        <v>149</v>
      </c>
      <c r="B25" s="13"/>
      <c r="C25" s="13"/>
      <c r="D25" s="13"/>
      <c r="E25" s="13"/>
      <c r="F25" s="21"/>
      <c r="G25" s="21"/>
      <c r="H25" s="21"/>
      <c r="I25" s="13"/>
      <c r="J25" s="13"/>
      <c r="K25" s="13"/>
      <c r="L25" s="13"/>
      <c r="M25" s="13"/>
      <c r="N25" s="13"/>
      <c r="O25" s="13"/>
      <c r="P25" s="13"/>
      <c r="Q25" s="13"/>
      <c r="R25" s="21"/>
      <c r="S25" s="21"/>
      <c r="T25" s="21"/>
      <c r="U25" s="13"/>
      <c r="V25" s="13"/>
      <c r="W25" s="13"/>
      <c r="X25" s="13"/>
      <c r="Y25" s="13"/>
      <c r="Z25" s="13"/>
      <c r="AA25" s="13"/>
      <c r="AB25" s="13"/>
      <c r="AC25" s="13"/>
      <c r="AD25" s="13"/>
      <c r="AE25" s="21"/>
      <c r="AF25" s="31"/>
    </row>
    <row r="26" spans="1:32" ht="20.100000000000001" customHeight="1" x14ac:dyDescent="0.4">
      <c r="A26" s="30" t="s">
        <v>150</v>
      </c>
      <c r="B26" s="13"/>
      <c r="C26" s="13"/>
      <c r="D26" s="13"/>
      <c r="E26" s="13"/>
      <c r="F26" s="21"/>
      <c r="G26" s="21"/>
      <c r="H26" s="21"/>
      <c r="I26" s="21"/>
      <c r="J26" s="21"/>
      <c r="K26" s="13"/>
      <c r="L26" s="13"/>
      <c r="M26" s="13"/>
      <c r="N26" s="13"/>
      <c r="O26" s="13"/>
      <c r="P26" s="13"/>
      <c r="Q26" s="13"/>
      <c r="R26" s="13"/>
      <c r="S26" s="13"/>
      <c r="T26" s="21"/>
      <c r="U26" s="13"/>
      <c r="V26" s="13"/>
      <c r="W26" s="13"/>
      <c r="X26" s="13"/>
      <c r="Y26" s="13"/>
      <c r="Z26" s="13"/>
      <c r="AA26" s="13"/>
      <c r="AB26" s="13"/>
      <c r="AC26" s="13"/>
      <c r="AD26" s="13"/>
      <c r="AE26" s="21"/>
      <c r="AF26" s="31"/>
    </row>
    <row r="27" spans="1:32" ht="20.100000000000001" customHeight="1" x14ac:dyDescent="0.4">
      <c r="A27" s="32"/>
      <c r="B27" s="33"/>
      <c r="C27" s="33"/>
      <c r="D27" s="33"/>
      <c r="E27" s="33"/>
      <c r="F27" s="4"/>
      <c r="G27" s="4"/>
      <c r="H27" s="4"/>
      <c r="I27" s="4"/>
      <c r="J27" s="4"/>
      <c r="K27" s="4"/>
      <c r="L27" s="4"/>
      <c r="M27" s="4"/>
      <c r="N27" s="4"/>
      <c r="O27" s="4"/>
      <c r="P27" s="33"/>
      <c r="Q27" s="33"/>
      <c r="R27" s="33"/>
      <c r="S27" s="33"/>
      <c r="T27" s="33"/>
      <c r="U27" s="33"/>
      <c r="V27" s="33"/>
      <c r="W27" s="33"/>
      <c r="X27" s="33"/>
      <c r="Y27" s="33"/>
      <c r="Z27" s="33"/>
      <c r="AA27" s="33"/>
      <c r="AB27" s="33"/>
      <c r="AC27" s="33"/>
      <c r="AD27" s="33"/>
      <c r="AE27" s="4"/>
      <c r="AF27" s="34"/>
    </row>
    <row r="28" spans="1:32" ht="14.45" customHeight="1" x14ac:dyDescent="0.4">
      <c r="A28" s="35"/>
      <c r="B28" s="13"/>
      <c r="C28" s="13"/>
      <c r="D28" s="13"/>
      <c r="E28" s="13"/>
      <c r="F28" s="21"/>
      <c r="G28" s="21"/>
      <c r="H28" s="21"/>
      <c r="I28" s="13"/>
      <c r="J28" s="13"/>
      <c r="K28" s="21"/>
      <c r="L28" s="13"/>
      <c r="M28" s="13"/>
      <c r="N28" s="13"/>
      <c r="O28" s="13"/>
      <c r="P28" s="13"/>
      <c r="Q28" s="13"/>
      <c r="R28" s="13"/>
      <c r="S28" s="13"/>
      <c r="T28" s="13"/>
      <c r="U28" s="13"/>
      <c r="V28" s="13"/>
      <c r="W28" s="13"/>
      <c r="X28" s="13"/>
      <c r="Y28" s="13"/>
      <c r="Z28" s="13"/>
      <c r="AA28" s="13"/>
      <c r="AB28" s="13"/>
      <c r="AC28" s="13"/>
      <c r="AD28" s="13"/>
    </row>
    <row r="29" spans="1:32" ht="14.45" customHeight="1" x14ac:dyDescent="0.4">
      <c r="A29" s="13"/>
      <c r="B29" s="13"/>
      <c r="C29" s="13"/>
      <c r="D29" s="13"/>
      <c r="E29" s="13"/>
      <c r="F29" s="21"/>
      <c r="G29" s="21"/>
      <c r="H29" s="21"/>
      <c r="I29" s="13"/>
      <c r="J29" s="13"/>
      <c r="K29" s="13"/>
      <c r="L29" s="13"/>
      <c r="M29" s="13"/>
      <c r="N29" s="13"/>
      <c r="O29" s="13"/>
      <c r="P29" s="13"/>
      <c r="Q29" s="13"/>
      <c r="R29" s="21"/>
      <c r="S29" s="21"/>
      <c r="T29" s="21"/>
      <c r="U29" s="13"/>
      <c r="V29" s="13"/>
      <c r="W29" s="13"/>
      <c r="X29" s="13"/>
      <c r="Y29" s="13"/>
      <c r="Z29" s="13"/>
      <c r="AA29" s="13"/>
      <c r="AB29" s="13"/>
      <c r="AC29" s="13"/>
      <c r="AD29" s="13"/>
    </row>
    <row r="30" spans="1:32" s="11" customFormat="1" ht="14.45" customHeight="1" x14ac:dyDescent="0.4">
      <c r="A30" s="36" t="s">
        <v>151</v>
      </c>
      <c r="B30" s="36"/>
      <c r="C30" s="36" t="s">
        <v>152</v>
      </c>
      <c r="D30" s="36"/>
      <c r="E30" s="36"/>
      <c r="F30" s="37"/>
      <c r="G30" s="37"/>
      <c r="H30" s="37"/>
      <c r="I30" s="37"/>
      <c r="J30" s="37"/>
      <c r="K30" s="36"/>
      <c r="L30" s="36"/>
      <c r="M30" s="36"/>
      <c r="N30" s="36"/>
      <c r="O30" s="36"/>
      <c r="P30" s="36"/>
      <c r="Q30" s="36"/>
      <c r="R30" s="36"/>
      <c r="S30" s="36"/>
      <c r="T30" s="37"/>
      <c r="U30" s="36"/>
      <c r="V30" s="36"/>
      <c r="W30" s="36"/>
      <c r="X30" s="36"/>
      <c r="Y30" s="36"/>
      <c r="Z30" s="36"/>
      <c r="AA30" s="36"/>
      <c r="AB30" s="36"/>
      <c r="AC30" s="36"/>
      <c r="AD30" s="36"/>
    </row>
    <row r="31" spans="1:32" s="11" customFormat="1" ht="15.75" customHeight="1" x14ac:dyDescent="0.4">
      <c r="A31" s="38" t="s">
        <v>153</v>
      </c>
      <c r="C31" s="11" t="s">
        <v>154</v>
      </c>
    </row>
    <row r="32" spans="1:32" s="11" customFormat="1" ht="15.75" customHeight="1" x14ac:dyDescent="0.4">
      <c r="C32" s="11" t="s">
        <v>155</v>
      </c>
    </row>
    <row r="33" spans="1:3" s="11" customFormat="1" ht="15.75" customHeight="1" x14ac:dyDescent="0.4">
      <c r="A33" s="11" t="s">
        <v>156</v>
      </c>
      <c r="C33" s="11" t="s">
        <v>157</v>
      </c>
    </row>
    <row r="34" spans="1:3" ht="12.95" customHeight="1" x14ac:dyDescent="0.4"/>
    <row r="35" spans="1:3" ht="12.95" customHeight="1" x14ac:dyDescent="0.4"/>
    <row r="36" spans="1:3" ht="12.95" customHeight="1" x14ac:dyDescent="0.4"/>
    <row r="37" spans="1:3" ht="12.95" customHeight="1" x14ac:dyDescent="0.4"/>
    <row r="38" spans="1:3" ht="12.95" customHeight="1" x14ac:dyDescent="0.4"/>
    <row r="39" spans="1:3" ht="12.95" customHeight="1" x14ac:dyDescent="0.4"/>
    <row r="40" spans="1:3" ht="12.95" customHeight="1" x14ac:dyDescent="0.4"/>
    <row r="41" spans="1:3" ht="12.95" customHeight="1" x14ac:dyDescent="0.4"/>
    <row r="42" spans="1:3" ht="12.95" customHeight="1" x14ac:dyDescent="0.4"/>
    <row r="43" spans="1:3" ht="12.95" customHeight="1" x14ac:dyDescent="0.4"/>
    <row r="44" spans="1:3" ht="12.95" customHeight="1" x14ac:dyDescent="0.4"/>
    <row r="45" spans="1:3" ht="12.95" customHeight="1" x14ac:dyDescent="0.4"/>
    <row r="46" spans="1:3" ht="12.95" customHeight="1" x14ac:dyDescent="0.4"/>
    <row r="47" spans="1:3" ht="9.9499999999999993" customHeight="1" x14ac:dyDescent="0.4"/>
    <row r="48" spans="1:3"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sheetData>
  <sheetProtection algorithmName="SHA-512" hashValue="JYDBT/XFuI8j9kmr3u1ihBlngGyqVNXIYcHgtF0ThYlqCrkl8xBhgNzz57KN93+eJrgUw8vqeyIUJnSKa3kLqA==" saltValue="osfsDAxuqq3rvt2NQnhj5w==" spinCount="100000" sheet="1" objects="1" scenarios="1"/>
  <mergeCells count="12">
    <mergeCell ref="V10:AF10"/>
    <mergeCell ref="A14:AD14"/>
    <mergeCell ref="A15:AD15"/>
    <mergeCell ref="A16:AD16"/>
    <mergeCell ref="W11:AF11"/>
    <mergeCell ref="V12:AF12"/>
    <mergeCell ref="A1:I2"/>
    <mergeCell ref="A4:AF4"/>
    <mergeCell ref="W8:X8"/>
    <mergeCell ref="Z8:AB8"/>
    <mergeCell ref="T9:AF9"/>
    <mergeCell ref="X2:AF3"/>
  </mergeCells>
  <phoneticPr fontId="2"/>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0</xdr:colOff>
                    <xdr:row>21</xdr:row>
                    <xdr:rowOff>9525</xdr:rowOff>
                  </from>
                  <to>
                    <xdr:col>2</xdr:col>
                    <xdr:colOff>104775</xdr:colOff>
                    <xdr:row>22</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0</xdr:colOff>
                    <xdr:row>22</xdr:row>
                    <xdr:rowOff>9525</xdr:rowOff>
                  </from>
                  <to>
                    <xdr:col>2</xdr:col>
                    <xdr:colOff>104775</xdr:colOff>
                    <xdr:row>23</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AF61"/>
  <sheetViews>
    <sheetView showGridLines="0" showZeros="0" view="pageBreakPreview" zoomScaleNormal="100" zoomScaleSheetLayoutView="100" workbookViewId="0">
      <selection activeCell="V13" sqref="V13:AE13"/>
    </sheetView>
  </sheetViews>
  <sheetFormatPr defaultRowHeight="13.5" x14ac:dyDescent="0.4"/>
  <cols>
    <col min="1" max="43" width="2.625" style="1" customWidth="1"/>
    <col min="44" max="16384" width="9" style="1"/>
  </cols>
  <sheetData>
    <row r="1" spans="1:32" ht="12.95" customHeight="1" x14ac:dyDescent="0.4">
      <c r="A1" s="529" t="s">
        <v>158</v>
      </c>
      <c r="B1" s="529"/>
      <c r="C1" s="529"/>
      <c r="D1" s="529"/>
      <c r="E1" s="529"/>
      <c r="F1" s="529"/>
      <c r="G1" s="529"/>
      <c r="H1" s="529"/>
      <c r="I1" s="529"/>
      <c r="W1" s="13"/>
      <c r="X1" s="13"/>
      <c r="Y1" s="13"/>
      <c r="Z1" s="13"/>
      <c r="AA1" s="13"/>
      <c r="AB1" s="13"/>
      <c r="AC1" s="13"/>
      <c r="AD1" s="13"/>
    </row>
    <row r="2" spans="1:32" ht="12.95" customHeight="1" x14ac:dyDescent="0.4">
      <c r="A2" s="529"/>
      <c r="B2" s="529"/>
      <c r="C2" s="529"/>
      <c r="D2" s="529"/>
      <c r="E2" s="529"/>
      <c r="F2" s="529"/>
      <c r="G2" s="529"/>
      <c r="H2" s="529"/>
      <c r="I2" s="529"/>
      <c r="T2" s="13"/>
      <c r="U2" s="13"/>
      <c r="V2" s="13"/>
      <c r="W2" s="13"/>
      <c r="X2" s="672">
        <f>データシート!D6</f>
        <v>0</v>
      </c>
      <c r="Y2" s="672"/>
      <c r="Z2" s="672"/>
      <c r="AA2" s="672"/>
      <c r="AB2" s="672"/>
      <c r="AC2" s="672"/>
      <c r="AD2" s="672"/>
      <c r="AE2" s="672"/>
      <c r="AF2" s="672"/>
    </row>
    <row r="3" spans="1:32" ht="20.100000000000001" customHeight="1" x14ac:dyDescent="0.4">
      <c r="X3" s="672"/>
      <c r="Y3" s="672"/>
      <c r="Z3" s="672"/>
      <c r="AA3" s="672"/>
      <c r="AB3" s="672"/>
      <c r="AC3" s="672"/>
      <c r="AD3" s="672"/>
      <c r="AE3" s="672"/>
      <c r="AF3" s="672"/>
    </row>
    <row r="4" spans="1:32" ht="20.100000000000001" customHeight="1" x14ac:dyDescent="0.4">
      <c r="A4" s="524" t="s">
        <v>159</v>
      </c>
      <c r="B4" s="524"/>
      <c r="C4" s="524"/>
      <c r="D4" s="524"/>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row>
    <row r="5" spans="1:32" ht="12.95" customHeight="1" x14ac:dyDescent="0.4"/>
    <row r="6" spans="1:32" ht="12.95" customHeight="1" x14ac:dyDescent="0.4">
      <c r="A6" s="1" t="s">
        <v>68</v>
      </c>
    </row>
    <row r="7" spans="1:32" ht="12.95" customHeight="1" x14ac:dyDescent="0.4">
      <c r="A7" s="1" t="s">
        <v>67</v>
      </c>
      <c r="B7" s="1" t="s">
        <v>66</v>
      </c>
    </row>
    <row r="8" spans="1:32" ht="12.95" customHeight="1" x14ac:dyDescent="0.4">
      <c r="T8" s="673"/>
      <c r="U8" s="524"/>
      <c r="W8" s="673"/>
      <c r="X8" s="524"/>
      <c r="Y8" s="524"/>
    </row>
    <row r="9" spans="1:32" ht="20.100000000000001" customHeight="1" x14ac:dyDescent="0.4">
      <c r="N9" s="1" t="s">
        <v>347</v>
      </c>
      <c r="T9" s="532" t="str">
        <f>IFERROR(データシート!D33&amp;"-"&amp;データシート!G33&amp;"  "&amp;データシート!D34,"")</f>
        <v xml:space="preserve">-  </v>
      </c>
      <c r="U9" s="532"/>
      <c r="V9" s="532"/>
      <c r="W9" s="532"/>
      <c r="X9" s="532"/>
      <c r="Y9" s="532"/>
      <c r="Z9" s="532"/>
      <c r="AA9" s="532"/>
      <c r="AB9" s="532"/>
      <c r="AC9" s="532"/>
      <c r="AD9" s="532"/>
      <c r="AE9" s="532"/>
      <c r="AF9" s="532"/>
    </row>
    <row r="10" spans="1:32" ht="20.100000000000001" customHeight="1" x14ac:dyDescent="0.4">
      <c r="Q10" s="1" t="s">
        <v>63</v>
      </c>
      <c r="V10" s="445">
        <f>IFERROR(データシート!D35,"")</f>
        <v>0</v>
      </c>
      <c r="W10" s="445"/>
      <c r="X10" s="445"/>
      <c r="Y10" s="445"/>
      <c r="Z10" s="445"/>
      <c r="AA10" s="445"/>
      <c r="AB10" s="445"/>
      <c r="AC10" s="445"/>
      <c r="AD10" s="445"/>
      <c r="AE10" s="445"/>
      <c r="AF10" s="445"/>
    </row>
    <row r="11" spans="1:32" ht="20.100000000000001" customHeight="1" x14ac:dyDescent="0.4">
      <c r="Q11" s="1" t="s">
        <v>62</v>
      </c>
      <c r="W11" s="445" t="str">
        <f>IFERROR(データシート!D36&amp;"  "&amp;データシート!D37,"")</f>
        <v xml:space="preserve">  </v>
      </c>
      <c r="X11" s="445"/>
      <c r="Y11" s="445"/>
      <c r="Z11" s="445"/>
      <c r="AA11" s="445"/>
      <c r="AB11" s="445"/>
      <c r="AC11" s="445"/>
      <c r="AD11" s="445"/>
      <c r="AF11" s="12" t="s">
        <v>61</v>
      </c>
    </row>
    <row r="12" spans="1:32" ht="20.100000000000001" customHeight="1" x14ac:dyDescent="0.4">
      <c r="N12" s="11"/>
      <c r="S12" s="11" t="s">
        <v>60</v>
      </c>
    </row>
    <row r="13" spans="1:32" ht="20.100000000000001" customHeight="1" x14ac:dyDescent="0.4">
      <c r="O13" s="1" t="s">
        <v>160</v>
      </c>
      <c r="V13" s="445">
        <f>IFERROR(IF(データシート!D50="リース",データシート!D63,""),"")</f>
        <v>0</v>
      </c>
      <c r="W13" s="445"/>
      <c r="X13" s="445"/>
      <c r="Y13" s="445"/>
      <c r="Z13" s="445"/>
      <c r="AA13" s="445"/>
      <c r="AB13" s="445"/>
      <c r="AC13" s="445"/>
      <c r="AD13" s="445"/>
      <c r="AE13" s="445"/>
      <c r="AF13" s="1" t="s">
        <v>58</v>
      </c>
    </row>
    <row r="14" spans="1:32" ht="12.95" customHeight="1" x14ac:dyDescent="0.4">
      <c r="A14" s="524"/>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4"/>
      <c r="AD14" s="524"/>
    </row>
    <row r="15" spans="1:32" ht="20.100000000000001" customHeight="1" x14ac:dyDescent="0.4">
      <c r="A15" s="529" t="s">
        <v>161</v>
      </c>
      <c r="B15" s="529"/>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row>
    <row r="16" spans="1:32" ht="12.95" customHeight="1" x14ac:dyDescent="0.4"/>
    <row r="17" spans="1:32" ht="20.100000000000001" customHeight="1" x14ac:dyDescent="0.4">
      <c r="A17" s="1" t="s">
        <v>162</v>
      </c>
    </row>
    <row r="18" spans="1:32" ht="20.100000000000001" customHeight="1" x14ac:dyDescent="0.4">
      <c r="A18" s="1" t="s">
        <v>163</v>
      </c>
    </row>
    <row r="19" spans="1:32" ht="20.100000000000001" customHeight="1" x14ac:dyDescent="0.4">
      <c r="A19" s="21"/>
      <c r="B19" s="21"/>
      <c r="C19" s="21"/>
      <c r="D19" s="21"/>
      <c r="E19" s="21"/>
      <c r="F19" s="21"/>
      <c r="G19" s="21"/>
      <c r="H19" s="21"/>
      <c r="I19" s="21"/>
      <c r="J19" s="21"/>
      <c r="K19" s="21"/>
      <c r="L19" s="21"/>
      <c r="M19" s="21"/>
      <c r="N19" s="21"/>
      <c r="O19" s="21"/>
      <c r="P19" s="21"/>
      <c r="Q19" s="21"/>
      <c r="R19" s="21"/>
      <c r="S19" s="21"/>
      <c r="T19" s="21"/>
      <c r="U19" s="21"/>
      <c r="V19" s="21"/>
      <c r="W19" s="21"/>
      <c r="X19" s="21"/>
      <c r="Y19" s="21"/>
    </row>
    <row r="20" spans="1:32" ht="20.100000000000001" customHeight="1" x14ac:dyDescent="0.4">
      <c r="A20" s="21" t="s">
        <v>164</v>
      </c>
      <c r="B20" s="21"/>
      <c r="C20" s="21"/>
      <c r="D20" s="21"/>
      <c r="E20" s="21"/>
      <c r="F20" s="21"/>
      <c r="G20" s="21"/>
      <c r="H20" s="21"/>
      <c r="I20" s="21"/>
      <c r="J20" s="21"/>
      <c r="K20" s="21"/>
      <c r="L20" s="21"/>
      <c r="M20" s="21"/>
      <c r="N20" s="21"/>
      <c r="O20" s="21"/>
      <c r="P20" s="21"/>
      <c r="Q20" s="21"/>
      <c r="R20" s="21"/>
      <c r="S20" s="21"/>
      <c r="T20" s="21"/>
      <c r="U20" s="21"/>
      <c r="V20" s="21"/>
      <c r="W20" s="21"/>
      <c r="X20" s="21"/>
      <c r="Y20" s="21"/>
    </row>
    <row r="21" spans="1:32" ht="12.95" customHeight="1" x14ac:dyDescent="0.4"/>
    <row r="22" spans="1:32" ht="20.100000000000001" customHeight="1" x14ac:dyDescent="0.4">
      <c r="A22" s="21" t="s">
        <v>165</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row>
    <row r="23" spans="1:32" ht="20.100000000000001" customHeight="1" x14ac:dyDescent="0.4">
      <c r="A23" s="13" t="s">
        <v>166</v>
      </c>
      <c r="B23" s="13"/>
      <c r="C23" s="13"/>
      <c r="D23" s="13"/>
      <c r="E23" s="13"/>
      <c r="F23" s="21"/>
      <c r="G23" s="21"/>
      <c r="H23" s="21"/>
      <c r="I23" s="21"/>
      <c r="J23" s="21"/>
      <c r="K23" s="21"/>
      <c r="L23" s="21"/>
      <c r="M23" s="21"/>
      <c r="N23" s="21"/>
      <c r="O23" s="21"/>
      <c r="P23" s="13"/>
      <c r="Q23" s="13"/>
      <c r="R23" s="13"/>
      <c r="S23" s="13"/>
      <c r="T23" s="13"/>
      <c r="U23" s="13"/>
      <c r="V23" s="13"/>
      <c r="W23" s="13"/>
      <c r="X23" s="13"/>
      <c r="Y23" s="13"/>
      <c r="Z23" s="13"/>
      <c r="AA23" s="13"/>
      <c r="AB23" s="13"/>
      <c r="AC23" s="13"/>
      <c r="AD23" s="13"/>
      <c r="AE23" s="21"/>
      <c r="AF23" s="21"/>
    </row>
    <row r="24" spans="1:32" ht="20.100000000000001" customHeight="1" x14ac:dyDescent="0.4">
      <c r="A24" s="13" t="s">
        <v>167</v>
      </c>
      <c r="B24" s="13"/>
      <c r="C24" s="13"/>
      <c r="D24" s="13"/>
      <c r="E24" s="13"/>
      <c r="F24" s="21"/>
      <c r="G24" s="21"/>
      <c r="H24" s="21"/>
      <c r="I24" s="13"/>
      <c r="J24" s="13"/>
      <c r="K24" s="13"/>
      <c r="L24" s="13"/>
      <c r="M24" s="13"/>
      <c r="N24" s="13"/>
      <c r="O24" s="13"/>
      <c r="P24" s="13"/>
      <c r="Q24" s="13"/>
      <c r="R24" s="21"/>
      <c r="S24" s="21"/>
      <c r="T24" s="21"/>
      <c r="U24" s="13"/>
      <c r="V24" s="13"/>
      <c r="W24" s="13"/>
      <c r="X24" s="13"/>
      <c r="Y24" s="13"/>
      <c r="Z24" s="13"/>
      <c r="AA24" s="13"/>
      <c r="AB24" s="13"/>
      <c r="AC24" s="13"/>
      <c r="AD24" s="13"/>
      <c r="AE24" s="21"/>
      <c r="AF24" s="21"/>
    </row>
    <row r="25" spans="1:32" ht="20.100000000000001" customHeight="1" x14ac:dyDescent="0.4">
      <c r="A25" s="13"/>
      <c r="B25" s="13"/>
      <c r="C25" s="13"/>
      <c r="D25" s="13"/>
      <c r="E25" s="13"/>
      <c r="F25" s="21"/>
      <c r="G25" s="21"/>
      <c r="H25" s="21"/>
      <c r="I25" s="21"/>
      <c r="J25" s="21"/>
      <c r="K25" s="13"/>
      <c r="L25" s="13"/>
      <c r="M25" s="13"/>
      <c r="N25" s="13"/>
      <c r="O25" s="13"/>
      <c r="P25" s="13"/>
      <c r="Q25" s="13"/>
      <c r="R25" s="13"/>
      <c r="S25" s="13"/>
      <c r="T25" s="21"/>
      <c r="U25" s="13"/>
      <c r="V25" s="13"/>
      <c r="W25" s="13"/>
      <c r="X25" s="13"/>
      <c r="Y25" s="13"/>
      <c r="Z25" s="13"/>
      <c r="AA25" s="13"/>
      <c r="AB25" s="13"/>
      <c r="AC25" s="13"/>
      <c r="AD25" s="13"/>
      <c r="AE25" s="21"/>
      <c r="AF25" s="21"/>
    </row>
    <row r="26" spans="1:32" s="39" customFormat="1" ht="22.5" customHeight="1" x14ac:dyDescent="0.4">
      <c r="A26" s="674" t="s">
        <v>49</v>
      </c>
      <c r="B26" s="674"/>
      <c r="C26" s="674"/>
      <c r="D26" s="674"/>
      <c r="E26" s="674"/>
      <c r="F26" s="674"/>
      <c r="G26" s="674"/>
      <c r="H26" s="674"/>
      <c r="I26" s="674"/>
      <c r="J26" s="674"/>
      <c r="K26" s="674"/>
      <c r="L26" s="674"/>
      <c r="M26" s="674"/>
      <c r="N26" s="674"/>
      <c r="O26" s="674"/>
      <c r="P26" s="674"/>
      <c r="Q26" s="674"/>
      <c r="R26" s="674"/>
      <c r="S26" s="674"/>
      <c r="T26" s="674"/>
      <c r="U26" s="674"/>
      <c r="V26" s="674"/>
      <c r="W26" s="674"/>
      <c r="X26" s="674"/>
      <c r="Y26" s="674"/>
      <c r="Z26" s="674"/>
      <c r="AA26" s="674"/>
      <c r="AB26" s="674"/>
      <c r="AC26" s="674"/>
      <c r="AD26" s="674"/>
      <c r="AE26" s="674"/>
      <c r="AF26" s="674"/>
    </row>
    <row r="27" spans="1:32" ht="14.45" customHeight="1" x14ac:dyDescent="0.4">
      <c r="A27" s="35"/>
      <c r="B27" s="13"/>
      <c r="C27" s="13"/>
      <c r="D27" s="13"/>
      <c r="E27" s="13"/>
      <c r="F27" s="21"/>
      <c r="G27" s="21"/>
      <c r="H27" s="21"/>
      <c r="I27" s="13"/>
      <c r="J27" s="13"/>
      <c r="K27" s="21"/>
      <c r="L27" s="13"/>
      <c r="M27" s="13"/>
      <c r="N27" s="13"/>
      <c r="O27" s="13"/>
      <c r="P27" s="13"/>
      <c r="Q27" s="13"/>
      <c r="R27" s="13"/>
      <c r="S27" s="13"/>
      <c r="T27" s="13"/>
      <c r="U27" s="13"/>
      <c r="V27" s="13"/>
      <c r="W27" s="13"/>
      <c r="X27" s="13"/>
      <c r="Y27" s="13"/>
      <c r="Z27" s="13"/>
      <c r="AA27" s="13"/>
      <c r="AB27" s="13"/>
      <c r="AC27" s="13"/>
      <c r="AD27" s="13"/>
    </row>
    <row r="28" spans="1:32" ht="20.100000000000001" customHeight="1" x14ac:dyDescent="0.4">
      <c r="A28" s="40" t="s">
        <v>168</v>
      </c>
      <c r="B28" s="13" t="s">
        <v>169</v>
      </c>
      <c r="C28" s="13"/>
      <c r="D28" s="13"/>
      <c r="E28" s="13"/>
      <c r="F28" s="21"/>
      <c r="G28" s="21"/>
      <c r="H28" s="21"/>
      <c r="I28" s="13"/>
      <c r="J28" s="13"/>
      <c r="K28" s="13"/>
      <c r="L28" s="13"/>
      <c r="M28" s="13"/>
      <c r="N28" s="13"/>
      <c r="O28" s="13"/>
      <c r="P28" s="13"/>
      <c r="Q28" s="13"/>
      <c r="R28" s="21"/>
      <c r="S28" s="21"/>
      <c r="T28" s="21"/>
      <c r="U28" s="13"/>
      <c r="V28" s="13"/>
      <c r="W28" s="13"/>
      <c r="X28" s="13"/>
      <c r="Y28" s="13"/>
      <c r="Z28" s="13"/>
      <c r="AA28" s="13"/>
      <c r="AB28" s="13"/>
      <c r="AC28" s="13"/>
      <c r="AD28" s="13"/>
    </row>
    <row r="29" spans="1:32" ht="20.100000000000001" customHeight="1" x14ac:dyDescent="0.4">
      <c r="A29" s="13"/>
      <c r="B29" s="13" t="s">
        <v>170</v>
      </c>
      <c r="C29" s="13"/>
      <c r="D29" s="13"/>
      <c r="E29" s="13"/>
      <c r="F29" s="21"/>
      <c r="G29" s="21"/>
      <c r="H29" s="21"/>
      <c r="I29" s="21"/>
      <c r="J29" s="21"/>
      <c r="K29" s="13"/>
      <c r="L29" s="13"/>
      <c r="M29" s="13"/>
      <c r="N29" s="13"/>
      <c r="O29" s="13"/>
      <c r="P29" s="13"/>
      <c r="Q29" s="13"/>
      <c r="R29" s="13"/>
      <c r="S29" s="13"/>
      <c r="T29" s="21"/>
      <c r="U29" s="13"/>
      <c r="V29" s="13"/>
      <c r="W29" s="13"/>
      <c r="X29" s="13"/>
      <c r="Y29" s="13"/>
      <c r="Z29" s="13"/>
      <c r="AA29" s="13"/>
      <c r="AB29" s="13"/>
      <c r="AC29" s="13"/>
      <c r="AD29" s="13"/>
    </row>
    <row r="30" spans="1:32" ht="20.100000000000001" customHeight="1" x14ac:dyDescent="0.4">
      <c r="A30" s="3"/>
      <c r="B30" s="1" t="s">
        <v>171</v>
      </c>
    </row>
    <row r="31" spans="1:32" ht="20.100000000000001" customHeight="1" x14ac:dyDescent="0.4">
      <c r="A31" s="40" t="s">
        <v>172</v>
      </c>
      <c r="B31" s="1" t="s">
        <v>173</v>
      </c>
    </row>
    <row r="32" spans="1:32" ht="20.100000000000001" customHeight="1" x14ac:dyDescent="0.4">
      <c r="B32" s="1" t="s">
        <v>174</v>
      </c>
    </row>
    <row r="33" spans="1:2" ht="20.100000000000001" customHeight="1" x14ac:dyDescent="0.4">
      <c r="A33" s="40" t="s">
        <v>175</v>
      </c>
      <c r="B33" s="1" t="s">
        <v>176</v>
      </c>
    </row>
    <row r="34" spans="1:2" ht="20.100000000000001" customHeight="1" x14ac:dyDescent="0.4">
      <c r="B34" s="1" t="s">
        <v>177</v>
      </c>
    </row>
    <row r="35" spans="1:2" ht="20.100000000000001" customHeight="1" x14ac:dyDescent="0.4">
      <c r="A35" s="40" t="s">
        <v>178</v>
      </c>
      <c r="B35" s="1" t="s">
        <v>179</v>
      </c>
    </row>
    <row r="36" spans="1:2" ht="20.100000000000001" customHeight="1" x14ac:dyDescent="0.4">
      <c r="B36" s="1" t="s">
        <v>180</v>
      </c>
    </row>
    <row r="37" spans="1:2" ht="20.100000000000001" customHeight="1" x14ac:dyDescent="0.4">
      <c r="A37" s="40" t="s">
        <v>181</v>
      </c>
      <c r="B37" s="1" t="s">
        <v>182</v>
      </c>
    </row>
    <row r="38" spans="1:2" ht="20.100000000000001" customHeight="1" x14ac:dyDescent="0.4">
      <c r="B38" s="1" t="s">
        <v>183</v>
      </c>
    </row>
    <row r="39" spans="1:2" ht="12.95" customHeight="1" x14ac:dyDescent="0.4"/>
    <row r="40" spans="1:2" ht="12.95" customHeight="1" x14ac:dyDescent="0.4"/>
    <row r="41" spans="1:2" s="11" customFormat="1" ht="12.95" customHeight="1" x14ac:dyDescent="0.4">
      <c r="A41" s="11" t="s">
        <v>184</v>
      </c>
    </row>
    <row r="42" spans="1:2" ht="12.95" customHeight="1" x14ac:dyDescent="0.4"/>
    <row r="43" spans="1:2" ht="12.95" customHeight="1" x14ac:dyDescent="0.4"/>
    <row r="44" spans="1:2" ht="12.95" customHeight="1" x14ac:dyDescent="0.4"/>
    <row r="45" spans="1:2" ht="12.95" customHeight="1" x14ac:dyDescent="0.4"/>
    <row r="46" spans="1:2" ht="9.9499999999999993" customHeight="1" x14ac:dyDescent="0.4"/>
    <row r="47" spans="1:2" ht="9.9499999999999993" customHeight="1" x14ac:dyDescent="0.4"/>
    <row r="48" spans="1:2"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sheetData>
  <sheetProtection algorithmName="SHA-512" hashValue="GSdK894f7WHyf6dSXHGi4IOjRJEBJszF4tyIbQ7ni00gW7VVkmli0kUXQ/7XF1at3MrTuAp0Pp4Wp3dwrDsejA==" saltValue="OVcyuXSp/V/c5BLbq/gk2g==" spinCount="100000" sheet="1" objects="1" scenarios="1"/>
  <mergeCells count="12">
    <mergeCell ref="W11:AD11"/>
    <mergeCell ref="V13:AE13"/>
    <mergeCell ref="A14:AD14"/>
    <mergeCell ref="A15:AD15"/>
    <mergeCell ref="A26:AF26"/>
    <mergeCell ref="V10:AF10"/>
    <mergeCell ref="A1:I2"/>
    <mergeCell ref="A4:AF4"/>
    <mergeCell ref="T8:U8"/>
    <mergeCell ref="W8:Y8"/>
    <mergeCell ref="T9:AF9"/>
    <mergeCell ref="X2:AF3"/>
  </mergeCells>
  <phoneticPr fontId="2"/>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0"/>
  <sheetViews>
    <sheetView showGridLines="0" view="pageBreakPreview" zoomScaleNormal="100" zoomScaleSheetLayoutView="100" workbookViewId="0">
      <selection activeCell="W10" sqref="W10"/>
    </sheetView>
  </sheetViews>
  <sheetFormatPr defaultRowHeight="13.5" x14ac:dyDescent="0.4"/>
  <cols>
    <col min="1" max="32" width="2.625" style="1" customWidth="1"/>
    <col min="33" max="16384" width="9" style="1"/>
  </cols>
  <sheetData>
    <row r="1" spans="1:30" x14ac:dyDescent="0.4">
      <c r="P1" s="1" t="s">
        <v>61</v>
      </c>
    </row>
    <row r="2" spans="1:30" x14ac:dyDescent="0.4">
      <c r="A2" s="1" t="s">
        <v>459</v>
      </c>
      <c r="T2" s="482" t="s">
        <v>460</v>
      </c>
      <c r="U2" s="482"/>
      <c r="V2" s="482"/>
      <c r="W2" s="675"/>
      <c r="X2" s="675"/>
      <c r="Y2" s="675"/>
      <c r="Z2" s="675"/>
      <c r="AA2" s="675"/>
      <c r="AB2" s="675"/>
      <c r="AC2" s="675"/>
      <c r="AD2" s="675"/>
    </row>
    <row r="3" spans="1:30" x14ac:dyDescent="0.4">
      <c r="Y3" s="1" t="s">
        <v>70</v>
      </c>
      <c r="AD3" s="1" t="s">
        <v>69</v>
      </c>
    </row>
    <row r="4" spans="1:30" x14ac:dyDescent="0.4">
      <c r="W4" s="1" t="s">
        <v>785</v>
      </c>
      <c r="Z4" s="1" t="s">
        <v>786</v>
      </c>
      <c r="AB4" s="1" t="s">
        <v>787</v>
      </c>
      <c r="AD4" s="1" t="s">
        <v>788</v>
      </c>
    </row>
    <row r="6" spans="1:30" x14ac:dyDescent="0.4">
      <c r="A6" s="1" t="s">
        <v>461</v>
      </c>
    </row>
    <row r="7" spans="1:30" x14ac:dyDescent="0.4">
      <c r="A7" s="1" t="s">
        <v>462</v>
      </c>
    </row>
    <row r="9" spans="1:30" ht="15.75" x14ac:dyDescent="0.4">
      <c r="N9" s="1" t="s">
        <v>463</v>
      </c>
    </row>
    <row r="10" spans="1:30" x14ac:dyDescent="0.4">
      <c r="R10" s="1" t="s">
        <v>464</v>
      </c>
    </row>
    <row r="11" spans="1:30" x14ac:dyDescent="0.4">
      <c r="R11" s="1" t="s">
        <v>465</v>
      </c>
      <c r="AD11" s="12" t="s">
        <v>61</v>
      </c>
    </row>
    <row r="12" spans="1:30" x14ac:dyDescent="0.4">
      <c r="R12" s="11" t="s">
        <v>466</v>
      </c>
    </row>
    <row r="14" spans="1:30" x14ac:dyDescent="0.4">
      <c r="A14" s="524" t="s">
        <v>467</v>
      </c>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4"/>
      <c r="AD14" s="524"/>
    </row>
    <row r="15" spans="1:30" x14ac:dyDescent="0.4">
      <c r="A15" s="524" t="s">
        <v>468</v>
      </c>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row>
    <row r="16" spans="1:30" x14ac:dyDescent="0.4">
      <c r="A16" s="524" t="s">
        <v>469</v>
      </c>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row>
    <row r="18" spans="1:30" x14ac:dyDescent="0.4">
      <c r="B18" s="1" t="s">
        <v>470</v>
      </c>
    </row>
    <row r="20" spans="1:30" x14ac:dyDescent="0.4">
      <c r="A20" s="676" t="s">
        <v>789</v>
      </c>
      <c r="B20" s="676"/>
      <c r="C20" s="676"/>
      <c r="D20" s="676"/>
      <c r="E20" s="676"/>
      <c r="F20" s="1" t="s">
        <v>790</v>
      </c>
    </row>
    <row r="21" spans="1:30" x14ac:dyDescent="0.4">
      <c r="A21" s="1" t="s">
        <v>471</v>
      </c>
    </row>
    <row r="23" spans="1:30" x14ac:dyDescent="0.4">
      <c r="B23" s="1" t="s">
        <v>472</v>
      </c>
    </row>
    <row r="24" spans="1:30" x14ac:dyDescent="0.4">
      <c r="A24" s="454" t="s">
        <v>12</v>
      </c>
      <c r="B24" s="455"/>
      <c r="C24" s="455"/>
      <c r="D24" s="455"/>
      <c r="E24" s="456"/>
      <c r="F24" s="6" t="s">
        <v>11</v>
      </c>
      <c r="G24" s="5"/>
      <c r="H24" s="5"/>
      <c r="I24" s="5"/>
      <c r="J24" s="5"/>
      <c r="K24" s="5"/>
      <c r="L24" s="5"/>
      <c r="M24" s="5"/>
      <c r="N24" s="5"/>
      <c r="O24" s="5"/>
      <c r="P24" s="446"/>
      <c r="Q24" s="446"/>
      <c r="R24" s="446"/>
      <c r="S24" s="446"/>
      <c r="T24" s="446"/>
      <c r="U24" s="446"/>
      <c r="V24" s="446"/>
      <c r="W24" s="446"/>
      <c r="X24" s="446"/>
      <c r="Y24" s="446"/>
      <c r="Z24" s="446"/>
      <c r="AA24" s="446"/>
      <c r="AB24" s="446"/>
      <c r="AC24" s="446"/>
      <c r="AD24" s="447"/>
    </row>
    <row r="25" spans="1:30" x14ac:dyDescent="0.4">
      <c r="A25" s="457"/>
      <c r="B25" s="458"/>
      <c r="C25" s="458"/>
      <c r="D25" s="458"/>
      <c r="E25" s="459"/>
      <c r="F25" s="6" t="s">
        <v>6</v>
      </c>
      <c r="G25" s="5"/>
      <c r="H25" s="5"/>
      <c r="I25" s="680"/>
      <c r="J25" s="639"/>
      <c r="K25" s="639"/>
      <c r="L25" s="639"/>
      <c r="M25" s="639"/>
      <c r="N25" s="639"/>
      <c r="O25" s="639"/>
      <c r="P25" s="639"/>
      <c r="Q25" s="681"/>
      <c r="R25" s="6" t="s">
        <v>5</v>
      </c>
      <c r="S25" s="5"/>
      <c r="T25" s="5"/>
      <c r="U25" s="680"/>
      <c r="V25" s="639"/>
      <c r="W25" s="639"/>
      <c r="X25" s="639"/>
      <c r="Y25" s="639"/>
      <c r="Z25" s="639"/>
      <c r="AA25" s="639"/>
      <c r="AB25" s="639"/>
      <c r="AC25" s="639"/>
      <c r="AD25" s="681"/>
    </row>
    <row r="26" spans="1:30" x14ac:dyDescent="0.4">
      <c r="A26" s="460"/>
      <c r="B26" s="461"/>
      <c r="C26" s="461"/>
      <c r="D26" s="461"/>
      <c r="E26" s="462"/>
      <c r="F26" s="4" t="s">
        <v>4</v>
      </c>
      <c r="G26" s="4"/>
      <c r="H26" s="4"/>
      <c r="I26" s="4"/>
      <c r="J26" s="4"/>
      <c r="K26" s="463"/>
      <c r="L26" s="463"/>
      <c r="M26" s="463"/>
      <c r="N26" s="463"/>
      <c r="O26" s="463"/>
      <c r="P26" s="463"/>
      <c r="Q26" s="463"/>
      <c r="R26" s="463"/>
      <c r="S26" s="463"/>
      <c r="T26" s="4" t="s">
        <v>3</v>
      </c>
      <c r="U26" s="463"/>
      <c r="V26" s="463"/>
      <c r="W26" s="463"/>
      <c r="X26" s="463"/>
      <c r="Y26" s="463"/>
      <c r="Z26" s="463"/>
      <c r="AA26" s="463"/>
      <c r="AB26" s="463"/>
      <c r="AC26" s="463"/>
      <c r="AD26" s="677"/>
    </row>
    <row r="27" spans="1:30" x14ac:dyDescent="0.4">
      <c r="A27" s="454" t="s">
        <v>10</v>
      </c>
      <c r="B27" s="455"/>
      <c r="C27" s="455"/>
      <c r="D27" s="455"/>
      <c r="E27" s="456"/>
      <c r="F27" s="6" t="s">
        <v>9</v>
      </c>
      <c r="G27" s="5"/>
      <c r="H27" s="5"/>
      <c r="I27" s="5"/>
      <c r="J27" s="5"/>
      <c r="K27" s="5"/>
      <c r="L27" s="5"/>
      <c r="M27" s="5"/>
      <c r="N27" s="5"/>
      <c r="O27" s="5"/>
      <c r="P27" s="446"/>
      <c r="Q27" s="446"/>
      <c r="R27" s="446"/>
      <c r="S27" s="446"/>
      <c r="T27" s="446"/>
      <c r="U27" s="446"/>
      <c r="V27" s="446"/>
      <c r="W27" s="446"/>
      <c r="X27" s="446"/>
      <c r="Y27" s="446"/>
      <c r="Z27" s="446"/>
      <c r="AA27" s="446"/>
      <c r="AB27" s="446"/>
      <c r="AC27" s="446"/>
      <c r="AD27" s="447"/>
    </row>
    <row r="28" spans="1:30" x14ac:dyDescent="0.4">
      <c r="A28" s="506"/>
      <c r="B28" s="458"/>
      <c r="C28" s="458"/>
      <c r="D28" s="458"/>
      <c r="E28" s="459"/>
      <c r="F28" s="6" t="s">
        <v>8</v>
      </c>
      <c r="G28" s="5"/>
      <c r="H28" s="5"/>
      <c r="I28" s="678"/>
      <c r="J28" s="678"/>
      <c r="K28" s="5"/>
      <c r="L28" s="679"/>
      <c r="M28" s="679"/>
      <c r="N28" s="679"/>
      <c r="O28" s="679"/>
      <c r="P28" s="446"/>
      <c r="Q28" s="446"/>
      <c r="R28" s="446"/>
      <c r="S28" s="446"/>
      <c r="T28" s="446"/>
      <c r="U28" s="446"/>
      <c r="V28" s="446"/>
      <c r="W28" s="446"/>
      <c r="X28" s="446"/>
      <c r="Y28" s="446"/>
      <c r="Z28" s="446"/>
      <c r="AA28" s="446"/>
      <c r="AB28" s="446"/>
      <c r="AC28" s="446"/>
      <c r="AD28" s="447"/>
    </row>
    <row r="29" spans="1:30" x14ac:dyDescent="0.4">
      <c r="A29" s="457"/>
      <c r="B29" s="458"/>
      <c r="C29" s="458"/>
      <c r="D29" s="458"/>
      <c r="E29" s="459"/>
      <c r="F29" s="6" t="s">
        <v>6</v>
      </c>
      <c r="G29" s="5"/>
      <c r="H29" s="5"/>
      <c r="I29" s="680"/>
      <c r="J29" s="639"/>
      <c r="K29" s="639"/>
      <c r="L29" s="639"/>
      <c r="M29" s="639"/>
      <c r="N29" s="639"/>
      <c r="O29" s="639"/>
      <c r="P29" s="639"/>
      <c r="Q29" s="681"/>
      <c r="R29" s="6" t="s">
        <v>5</v>
      </c>
      <c r="S29" s="5"/>
      <c r="T29" s="5"/>
      <c r="U29" s="680"/>
      <c r="V29" s="639"/>
      <c r="W29" s="639"/>
      <c r="X29" s="639"/>
      <c r="Y29" s="639"/>
      <c r="Z29" s="639"/>
      <c r="AA29" s="639"/>
      <c r="AB29" s="639"/>
      <c r="AC29" s="639"/>
      <c r="AD29" s="681"/>
    </row>
    <row r="30" spans="1:30" x14ac:dyDescent="0.4">
      <c r="A30" s="460"/>
      <c r="B30" s="461"/>
      <c r="C30" s="461"/>
      <c r="D30" s="461"/>
      <c r="E30" s="462"/>
      <c r="F30" s="4" t="s">
        <v>4</v>
      </c>
      <c r="G30" s="4"/>
      <c r="H30" s="4"/>
      <c r="I30" s="4"/>
      <c r="J30" s="4"/>
      <c r="K30" s="463"/>
      <c r="L30" s="463"/>
      <c r="M30" s="463"/>
      <c r="N30" s="463"/>
      <c r="O30" s="463"/>
      <c r="P30" s="463"/>
      <c r="Q30" s="463"/>
      <c r="R30" s="463"/>
      <c r="S30" s="463"/>
      <c r="T30" s="4" t="s">
        <v>3</v>
      </c>
      <c r="U30" s="463"/>
      <c r="V30" s="463"/>
      <c r="W30" s="463"/>
      <c r="X30" s="463"/>
      <c r="Y30" s="463"/>
      <c r="Z30" s="463"/>
      <c r="AA30" s="463"/>
      <c r="AB30" s="463"/>
      <c r="AC30" s="463"/>
      <c r="AD30" s="677"/>
    </row>
  </sheetData>
  <mergeCells count="21">
    <mergeCell ref="A20:E20"/>
    <mergeCell ref="U26:AD26"/>
    <mergeCell ref="A27:E30"/>
    <mergeCell ref="P27:AD27"/>
    <mergeCell ref="I28:J28"/>
    <mergeCell ref="L28:O28"/>
    <mergeCell ref="P28:AD28"/>
    <mergeCell ref="I29:Q29"/>
    <mergeCell ref="U29:AD29"/>
    <mergeCell ref="K30:S30"/>
    <mergeCell ref="U30:AD30"/>
    <mergeCell ref="A24:E26"/>
    <mergeCell ref="P24:AD24"/>
    <mergeCell ref="I25:Q25"/>
    <mergeCell ref="U25:AD25"/>
    <mergeCell ref="K26:S26"/>
    <mergeCell ref="T2:V2"/>
    <mergeCell ref="W2:AD2"/>
    <mergeCell ref="A14:AD14"/>
    <mergeCell ref="A15:AD15"/>
    <mergeCell ref="A16:AD16"/>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Z27"/>
  <sheetViews>
    <sheetView showGridLines="0" view="pageBreakPreview" zoomScale="90" zoomScaleNormal="100" zoomScaleSheetLayoutView="90" workbookViewId="0">
      <selection activeCell="AC2" sqref="AC2"/>
    </sheetView>
  </sheetViews>
  <sheetFormatPr defaultRowHeight="18.75" x14ac:dyDescent="0.4"/>
  <cols>
    <col min="1" max="1" width="0.75" customWidth="1"/>
    <col min="2" max="26" width="3.125" customWidth="1"/>
    <col min="27" max="27" width="0.375" customWidth="1"/>
  </cols>
  <sheetData>
    <row r="1" spans="2:26" ht="25.5" customHeight="1" x14ac:dyDescent="0.4">
      <c r="B1" s="107"/>
      <c r="C1" s="108"/>
      <c r="D1" s="108"/>
      <c r="E1" s="108"/>
      <c r="F1" s="108"/>
      <c r="G1" s="108"/>
      <c r="H1" s="108"/>
      <c r="I1" s="108"/>
      <c r="J1" s="682" t="s">
        <v>473</v>
      </c>
      <c r="K1" s="682"/>
      <c r="L1" s="682"/>
      <c r="M1" s="682"/>
      <c r="N1" s="682"/>
      <c r="O1" s="682"/>
      <c r="P1" s="682"/>
      <c r="Q1" s="682"/>
      <c r="R1" s="682"/>
      <c r="S1" s="682"/>
      <c r="T1" s="109"/>
      <c r="U1" s="108"/>
      <c r="V1" s="108"/>
      <c r="W1" s="108"/>
      <c r="X1" s="108"/>
      <c r="Y1" s="108"/>
      <c r="Z1" s="108"/>
    </row>
    <row r="2" spans="2:26" ht="14.25" customHeight="1" x14ac:dyDescent="0.4">
      <c r="B2" s="107"/>
      <c r="C2" s="108"/>
      <c r="D2" s="108"/>
      <c r="E2" s="108"/>
      <c r="F2" s="108"/>
      <c r="G2" s="108"/>
      <c r="H2" s="108"/>
      <c r="I2" s="108"/>
      <c r="J2" s="110"/>
      <c r="K2" s="110"/>
      <c r="L2" s="110"/>
      <c r="M2" s="110"/>
      <c r="N2" s="110"/>
      <c r="O2" s="110"/>
      <c r="P2" s="110"/>
      <c r="Q2" s="110"/>
      <c r="R2" s="110"/>
      <c r="S2" s="110"/>
      <c r="T2" s="109"/>
      <c r="U2" s="108"/>
      <c r="V2" s="108"/>
      <c r="W2" s="108"/>
      <c r="X2" s="108"/>
      <c r="Y2" s="108"/>
      <c r="Z2" s="108"/>
    </row>
    <row r="3" spans="2:26" ht="18.75" customHeight="1" x14ac:dyDescent="0.4">
      <c r="B3" s="107"/>
      <c r="C3" s="108"/>
      <c r="D3" s="108"/>
      <c r="E3" s="108"/>
      <c r="F3" s="108"/>
      <c r="G3" s="108"/>
      <c r="H3" s="108"/>
      <c r="I3" s="108"/>
      <c r="J3" s="108"/>
      <c r="K3" s="108"/>
      <c r="L3" s="108"/>
      <c r="M3" s="108"/>
      <c r="N3" s="108"/>
      <c r="O3" s="108"/>
      <c r="P3" s="108"/>
      <c r="Q3" s="108"/>
      <c r="R3" s="108"/>
      <c r="S3" s="111"/>
      <c r="T3" s="112" t="s">
        <v>474</v>
      </c>
      <c r="U3" s="113"/>
      <c r="V3" s="111" t="s">
        <v>475</v>
      </c>
      <c r="W3" s="114"/>
      <c r="X3" s="111" t="s">
        <v>476</v>
      </c>
      <c r="Y3" s="115"/>
      <c r="Z3" s="111" t="s">
        <v>477</v>
      </c>
    </row>
    <row r="4" spans="2:26" x14ac:dyDescent="0.4">
      <c r="B4" s="116"/>
      <c r="C4" s="107"/>
      <c r="D4" s="107"/>
      <c r="E4" s="107"/>
      <c r="F4" s="107"/>
      <c r="G4" s="107"/>
      <c r="H4" s="107"/>
      <c r="I4" s="107"/>
      <c r="J4" s="107"/>
      <c r="K4" s="107"/>
      <c r="L4" s="107"/>
      <c r="M4" s="107"/>
      <c r="N4" s="107"/>
      <c r="O4" s="107"/>
      <c r="P4" s="107"/>
      <c r="Q4" s="107"/>
      <c r="R4" s="107"/>
      <c r="S4" s="107"/>
      <c r="T4" s="107"/>
      <c r="U4" s="107"/>
      <c r="V4" s="107"/>
      <c r="W4" s="107"/>
      <c r="X4" s="107"/>
      <c r="Y4" s="107"/>
      <c r="Z4" s="107"/>
    </row>
    <row r="5" spans="2:26" ht="18.75" customHeight="1" x14ac:dyDescent="0.4">
      <c r="B5" s="108" t="s">
        <v>478</v>
      </c>
      <c r="C5" s="108"/>
      <c r="D5" s="108"/>
      <c r="E5" s="108"/>
      <c r="F5" s="108"/>
      <c r="G5" s="108"/>
      <c r="H5" s="108"/>
      <c r="I5" s="108"/>
      <c r="J5" s="108"/>
      <c r="K5" s="108"/>
      <c r="L5" s="108"/>
      <c r="M5" s="108"/>
      <c r="N5" s="108"/>
      <c r="O5" s="108"/>
      <c r="P5" s="108"/>
      <c r="Q5" s="108"/>
      <c r="R5" s="108"/>
      <c r="S5" s="108"/>
      <c r="T5" s="108"/>
      <c r="U5" s="108"/>
      <c r="V5" s="108"/>
      <c r="W5" s="108"/>
      <c r="X5" s="108"/>
      <c r="Y5" s="108"/>
      <c r="Z5" s="108"/>
    </row>
    <row r="6" spans="2:26" ht="18.75" customHeight="1" x14ac:dyDescent="0.4">
      <c r="B6" s="107"/>
      <c r="C6" s="109"/>
      <c r="D6" s="109"/>
      <c r="E6" s="108" t="s">
        <v>479</v>
      </c>
      <c r="F6" s="109"/>
      <c r="G6" s="109"/>
      <c r="H6" s="109"/>
      <c r="I6" s="109"/>
      <c r="J6" s="109"/>
      <c r="K6" s="109"/>
      <c r="L6" s="109"/>
      <c r="M6" s="109"/>
      <c r="N6" s="109"/>
      <c r="O6" s="109"/>
      <c r="P6" s="109"/>
      <c r="Q6" s="109"/>
      <c r="R6" s="109"/>
      <c r="S6" s="109"/>
      <c r="T6" s="109"/>
      <c r="U6" s="109"/>
      <c r="V6" s="109"/>
      <c r="W6" s="109"/>
      <c r="X6" s="109"/>
      <c r="Y6" s="109"/>
      <c r="Z6" s="109"/>
    </row>
    <row r="7" spans="2:26" x14ac:dyDescent="0.4">
      <c r="B7" s="117"/>
      <c r="C7" s="107"/>
      <c r="D7" s="107"/>
      <c r="E7" s="107"/>
      <c r="F7" s="107"/>
      <c r="G7" s="107"/>
      <c r="H7" s="107"/>
      <c r="I7" s="107"/>
      <c r="J7" s="107"/>
      <c r="K7" s="107"/>
      <c r="L7" s="107"/>
      <c r="M7" s="107"/>
      <c r="N7" s="107"/>
      <c r="O7" s="107"/>
      <c r="P7" s="107"/>
      <c r="Q7" s="107"/>
      <c r="R7" s="107"/>
      <c r="S7" s="107"/>
      <c r="T7" s="107"/>
      <c r="U7" s="107"/>
      <c r="V7" s="107"/>
      <c r="W7" s="107"/>
      <c r="X7" s="107"/>
      <c r="Y7" s="107"/>
      <c r="Z7" s="107"/>
    </row>
    <row r="8" spans="2:26" ht="39.75" customHeight="1" x14ac:dyDescent="0.4">
      <c r="B8" s="107"/>
      <c r="C8" s="108"/>
      <c r="D8" s="108"/>
      <c r="E8" s="108"/>
      <c r="F8" s="108"/>
      <c r="G8" s="108"/>
      <c r="H8" s="108"/>
      <c r="I8" s="108"/>
      <c r="J8" s="108"/>
      <c r="K8" s="108"/>
      <c r="L8" s="108"/>
      <c r="M8" s="118" t="s">
        <v>480</v>
      </c>
      <c r="N8" s="118"/>
      <c r="O8" s="118"/>
      <c r="P8" s="119"/>
      <c r="Q8" s="118"/>
      <c r="R8" s="118"/>
      <c r="S8" s="118"/>
      <c r="T8" s="118"/>
      <c r="U8" s="118"/>
      <c r="V8" s="118"/>
      <c r="W8" s="118"/>
      <c r="X8" s="118"/>
      <c r="Y8" s="118"/>
      <c r="Z8" s="118"/>
    </row>
    <row r="9" spans="2:26" ht="40.5" customHeight="1" x14ac:dyDescent="0.4">
      <c r="B9" s="107"/>
      <c r="C9" s="108"/>
      <c r="D9" s="108"/>
      <c r="E9" s="108"/>
      <c r="F9" s="108"/>
      <c r="G9" s="108"/>
      <c r="H9" s="108"/>
      <c r="I9" s="108" t="s">
        <v>481</v>
      </c>
      <c r="J9" s="107"/>
      <c r="K9" s="108"/>
      <c r="L9" s="108"/>
      <c r="M9" s="120" t="s">
        <v>482</v>
      </c>
      <c r="N9" s="121"/>
      <c r="O9" s="121"/>
      <c r="P9" s="121"/>
      <c r="Q9" s="121"/>
      <c r="R9" s="121"/>
      <c r="S9" s="121"/>
      <c r="T9" s="121"/>
      <c r="U9" s="121"/>
      <c r="V9" s="121"/>
      <c r="W9" s="121"/>
      <c r="X9" s="121"/>
      <c r="Y9" s="121"/>
      <c r="Z9" s="120"/>
    </row>
    <row r="10" spans="2:26" ht="43.5" customHeight="1" x14ac:dyDescent="0.4">
      <c r="C10" s="108"/>
      <c r="M10" s="118" t="s">
        <v>483</v>
      </c>
      <c r="N10" s="118"/>
      <c r="O10" s="118"/>
      <c r="P10" s="118"/>
      <c r="Q10" s="118"/>
      <c r="R10" s="118"/>
      <c r="S10" s="118"/>
      <c r="T10" s="118"/>
      <c r="U10" s="118"/>
      <c r="V10" s="118"/>
      <c r="W10" s="118"/>
      <c r="X10" s="118"/>
      <c r="Y10" s="118" t="s">
        <v>484</v>
      </c>
      <c r="Z10" s="120"/>
    </row>
    <row r="11" spans="2:26" x14ac:dyDescent="0.4">
      <c r="B11" s="11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row>
    <row r="12" spans="2:26" ht="9" customHeight="1" x14ac:dyDescent="0.4">
      <c r="B12" s="11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spans="2:26" ht="36.75" customHeight="1" x14ac:dyDescent="0.4">
      <c r="C13" s="108"/>
      <c r="D13" s="108"/>
      <c r="E13" s="108"/>
      <c r="F13" s="108"/>
      <c r="G13" s="108"/>
      <c r="H13" s="108"/>
      <c r="I13" s="108" t="s">
        <v>485</v>
      </c>
      <c r="J13" s="108"/>
      <c r="K13" s="108"/>
      <c r="L13" s="108"/>
      <c r="M13" s="118" t="s">
        <v>486</v>
      </c>
      <c r="N13" s="118"/>
      <c r="O13" s="118"/>
      <c r="P13" s="118"/>
      <c r="Q13" s="118"/>
      <c r="R13" s="118"/>
      <c r="S13" s="118"/>
      <c r="T13" s="118"/>
      <c r="U13" s="118"/>
      <c r="V13" s="118"/>
      <c r="W13" s="118"/>
      <c r="X13" s="118"/>
      <c r="Y13" s="118"/>
      <c r="Z13" s="118"/>
    </row>
    <row r="14" spans="2:26" ht="47.25" customHeight="1" x14ac:dyDescent="0.4">
      <c r="M14" s="120" t="s">
        <v>487</v>
      </c>
      <c r="N14" s="120"/>
      <c r="O14" s="120"/>
      <c r="P14" s="120"/>
      <c r="Q14" s="120"/>
      <c r="R14" s="120"/>
      <c r="S14" s="120"/>
      <c r="T14" s="120"/>
      <c r="U14" s="120"/>
      <c r="V14" s="120"/>
      <c r="W14" s="120"/>
      <c r="X14" s="120"/>
      <c r="Y14" s="120"/>
      <c r="Z14" s="120"/>
    </row>
    <row r="15" spans="2:26" x14ac:dyDescent="0.4">
      <c r="B15" s="11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row>
    <row r="16" spans="2:26" x14ac:dyDescent="0.4">
      <c r="B16" s="11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row>
    <row r="17" spans="2:26" ht="18.75" customHeight="1" x14ac:dyDescent="0.4">
      <c r="B17" s="108" t="s">
        <v>488</v>
      </c>
      <c r="C17" s="108"/>
      <c r="D17" s="122"/>
      <c r="E17" s="122"/>
      <c r="F17" s="122"/>
      <c r="G17" s="122"/>
      <c r="H17" s="122"/>
      <c r="I17" s="108" t="s">
        <v>489</v>
      </c>
      <c r="J17" s="108"/>
      <c r="K17" s="108"/>
      <c r="L17" s="108"/>
      <c r="M17" s="108"/>
      <c r="N17" s="108"/>
      <c r="O17" s="108"/>
      <c r="P17" s="108"/>
      <c r="Q17" s="108"/>
      <c r="R17" s="108"/>
      <c r="S17" s="108"/>
      <c r="T17" s="108"/>
      <c r="U17" s="108"/>
      <c r="V17" s="108"/>
      <c r="W17" s="108"/>
      <c r="X17" s="108"/>
      <c r="Y17" s="108"/>
      <c r="Z17" s="108"/>
    </row>
    <row r="18" spans="2:26" x14ac:dyDescent="0.4">
      <c r="B18" s="11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row>
    <row r="19" spans="2:26" x14ac:dyDescent="0.4">
      <c r="B19" s="683" t="s">
        <v>490</v>
      </c>
      <c r="C19" s="684"/>
      <c r="D19" s="684"/>
      <c r="E19" s="684"/>
      <c r="F19" s="684"/>
      <c r="G19" s="684"/>
      <c r="H19" s="684"/>
      <c r="I19" s="684"/>
      <c r="J19" s="684"/>
      <c r="K19" s="684"/>
      <c r="L19" s="684"/>
      <c r="M19" s="684"/>
      <c r="N19" s="684"/>
      <c r="O19" s="684"/>
      <c r="P19" s="684"/>
      <c r="Q19" s="684"/>
      <c r="R19" s="684"/>
      <c r="S19" s="684"/>
      <c r="T19" s="684"/>
      <c r="U19" s="684"/>
      <c r="V19" s="684"/>
      <c r="W19" s="684"/>
      <c r="X19" s="684"/>
      <c r="Y19" s="684"/>
      <c r="Z19" s="684"/>
    </row>
    <row r="20" spans="2:26" x14ac:dyDescent="0.4">
      <c r="B20" s="11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row>
    <row r="21" spans="2:26" ht="18.75" customHeight="1" x14ac:dyDescent="0.4">
      <c r="B21" s="108" t="s">
        <v>491</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row>
    <row r="22" spans="2:26" ht="18.75" customHeight="1" x14ac:dyDescent="0.4">
      <c r="B22" s="108" t="s">
        <v>492</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2:26" x14ac:dyDescent="0.4">
      <c r="B23" s="117"/>
      <c r="C23" s="107" t="s">
        <v>493</v>
      </c>
      <c r="D23" s="107"/>
      <c r="E23" s="107"/>
      <c r="F23" s="107"/>
      <c r="G23" s="107"/>
      <c r="H23" s="107"/>
      <c r="I23" s="107"/>
      <c r="J23" s="107"/>
      <c r="K23" s="107"/>
      <c r="L23" s="107"/>
      <c r="M23" s="107"/>
      <c r="N23" s="107"/>
      <c r="O23" s="107"/>
      <c r="P23" s="107"/>
      <c r="Q23" s="107"/>
      <c r="R23" s="107"/>
      <c r="S23" s="107"/>
      <c r="T23" s="107"/>
      <c r="U23" s="107"/>
      <c r="V23" s="107"/>
      <c r="W23" s="107"/>
      <c r="X23" s="107"/>
      <c r="Y23" s="107"/>
      <c r="Z23" s="107"/>
    </row>
    <row r="24" spans="2:26" x14ac:dyDescent="0.4">
      <c r="B24" s="117"/>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row>
    <row r="25" spans="2:26" x14ac:dyDescent="0.4">
      <c r="B25" s="124"/>
    </row>
    <row r="26" spans="2:26" x14ac:dyDescent="0.4">
      <c r="B26" s="124"/>
    </row>
    <row r="27" spans="2:26" x14ac:dyDescent="0.4">
      <c r="B27" s="124"/>
    </row>
  </sheetData>
  <mergeCells count="2">
    <mergeCell ref="J1:S1"/>
    <mergeCell ref="B19:Z19"/>
  </mergeCells>
  <phoneticPr fontId="2"/>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82</vt:i4>
      </vt:variant>
    </vt:vector>
  </HeadingPairs>
  <TitlesOfParts>
    <vt:vector size="91" baseType="lpstr">
      <vt:lpstr>データシート</vt:lpstr>
      <vt:lpstr>様式第１の２(第５条関係)</vt:lpstr>
      <vt:lpstr>様式第１(その７の１)</vt:lpstr>
      <vt:lpstr>様式第１(その７の２)</vt:lpstr>
      <vt:lpstr>様式第１(その８)</vt:lpstr>
      <vt:lpstr>様式第１(その９)</vt:lpstr>
      <vt:lpstr>別添</vt:lpstr>
      <vt:lpstr>共同事業者申請書</vt:lpstr>
      <vt:lpstr>委任状フォーマット</vt:lpstr>
      <vt:lpstr>ABB</vt:lpstr>
      <vt:lpstr>データシート!CENNTROor不明</vt:lpstr>
      <vt:lpstr>データシート!DFSKor不明</vt:lpstr>
      <vt:lpstr>EVモーターズ・ジャパン</vt:lpstr>
      <vt:lpstr>GSユアサ_V2H</vt:lpstr>
      <vt:lpstr>JFEテクノス</vt:lpstr>
      <vt:lpstr>データシート!Print_Area</vt:lpstr>
      <vt:lpstr>委任状フォーマット!Print_Area</vt:lpstr>
      <vt:lpstr>共同事業者申請書!Print_Area</vt:lpstr>
      <vt:lpstr>別添!Print_Area</vt:lpstr>
      <vt:lpstr>'様式第１(その７の１)'!Print_Area</vt:lpstr>
      <vt:lpstr>'様式第１(その７の２)'!Print_Area</vt:lpstr>
      <vt:lpstr>'様式第１(その８)'!Print_Area</vt:lpstr>
      <vt:lpstr>'様式第１(その９)'!Print_Area</vt:lpstr>
      <vt:lpstr>'様式第１の２(第５条関係)'!Print_Area</vt:lpstr>
      <vt:lpstr>V2H・外部給電器</vt:lpstr>
      <vt:lpstr>V2H充放電設備</vt:lpstr>
      <vt:lpstr>Zerova</vt:lpstr>
      <vt:lpstr>Zerova_普通</vt:lpstr>
      <vt:lpstr>アイケイエス_V2H</vt:lpstr>
      <vt:lpstr>アサヒ衛陶</vt:lpstr>
      <vt:lpstr>データシート!いすゞ</vt:lpstr>
      <vt:lpstr>エンザミンパワー</vt:lpstr>
      <vt:lpstr>オムロンソーシアルソリューションズ_V2H</vt:lpstr>
      <vt:lpstr>オリジン_外部</vt:lpstr>
      <vt:lpstr>キューヘン</vt:lpstr>
      <vt:lpstr>クリエイト・プロ_普通</vt:lpstr>
      <vt:lpstr>ケーブル付き充電設備</vt:lpstr>
      <vt:lpstr>ジゴワッツ_普通</vt:lpstr>
      <vt:lpstr>シンフォニアテクノロジー</vt:lpstr>
      <vt:lpstr>ダイヘン</vt:lpstr>
      <vt:lpstr>ダイヤゼブラ電機_V2H</vt:lpstr>
      <vt:lpstr>ダックビル_普通</vt:lpstr>
      <vt:lpstr>デルタ電子</vt:lpstr>
      <vt:lpstr>デルタ電子_普通</vt:lpstr>
      <vt:lpstr>デンゲン</vt:lpstr>
      <vt:lpstr>デンソー_V2H</vt:lpstr>
      <vt:lpstr>テンフィールズファクトリー</vt:lpstr>
      <vt:lpstr>データシート!トヨタ</vt:lpstr>
      <vt:lpstr>ニチコン</vt:lpstr>
      <vt:lpstr>ニチコン_V2H</vt:lpstr>
      <vt:lpstr>ニチコン_外部</vt:lpstr>
      <vt:lpstr>ニッサン</vt:lpstr>
      <vt:lpstr>ハセテック</vt:lpstr>
      <vt:lpstr>パナソニック_V2H</vt:lpstr>
      <vt:lpstr>パナソニック_普通</vt:lpstr>
      <vt:lpstr>パワーエックス</vt:lpstr>
      <vt:lpstr>フォトンor不明</vt:lpstr>
      <vt:lpstr>プラゴ_普通</vt:lpstr>
      <vt:lpstr>フルタイムシステム_普通</vt:lpstr>
      <vt:lpstr>ホンダ</vt:lpstr>
      <vt:lpstr>モリテックスチール_普通</vt:lpstr>
      <vt:lpstr>河村電器産業_普通</vt:lpstr>
      <vt:lpstr>外部給電設備</vt:lpstr>
      <vt:lpstr>丸紅</vt:lpstr>
      <vt:lpstr>急速充電設備</vt:lpstr>
      <vt:lpstr>急速充電装置</vt:lpstr>
      <vt:lpstr>九電テクノシステムズ</vt:lpstr>
      <vt:lpstr>高圧充電設備</vt:lpstr>
      <vt:lpstr>三井物産プラントシステム</vt:lpstr>
      <vt:lpstr>データシート!三菱</vt:lpstr>
      <vt:lpstr>データシート!三菱ふそう</vt:lpstr>
      <vt:lpstr>三菱自動車工業_外部</vt:lpstr>
      <vt:lpstr>新電元工業</vt:lpstr>
      <vt:lpstr>新電元工業_普通</vt:lpstr>
      <vt:lpstr>長州産業_V2H</vt:lpstr>
      <vt:lpstr>椿本チエイン_V2H</vt:lpstr>
      <vt:lpstr>東光高岳</vt:lpstr>
      <vt:lpstr>東光高岳_V2H</vt:lpstr>
      <vt:lpstr>内外電機_普通</vt:lpstr>
      <vt:lpstr>日東工業_普通</vt:lpstr>
      <vt:lpstr>日本宅配システム_普通</vt:lpstr>
      <vt:lpstr>日本電気_普通</vt:lpstr>
      <vt:lpstr>データシート!日野</vt:lpstr>
      <vt:lpstr>日立製作所</vt:lpstr>
      <vt:lpstr>データシート!不明</vt:lpstr>
      <vt:lpstr>普通充電設備</vt:lpstr>
      <vt:lpstr>普通充電装置</vt:lpstr>
      <vt:lpstr>平河ヒューテック_普通</vt:lpstr>
      <vt:lpstr>豊田自動織機_外部</vt:lpstr>
      <vt:lpstr>本田技研工業_外部</vt:lpstr>
      <vt:lpstr>データシート!柳州五菱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cp:lastPrinted>2024-05-30T01:34:39Z</cp:lastPrinted>
  <dcterms:created xsi:type="dcterms:W3CDTF">2024-03-11T09:37:41Z</dcterms:created>
  <dcterms:modified xsi:type="dcterms:W3CDTF">2025-01-22T05:32:44Z</dcterms:modified>
</cp:coreProperties>
</file>