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defaultThemeVersion="202300"/>
  <mc:AlternateContent xmlns:mc="http://schemas.openxmlformats.org/markup-compatibility/2006">
    <mc:Choice Requires="x15">
      <x15ac:absPath xmlns:x15ac="http://schemas.microsoft.com/office/spreadsheetml/2010/11/ac" url="T:\7f\物流・空港港湾・モーダルシフト\令和8年度\5.データシート\"/>
    </mc:Choice>
  </mc:AlternateContent>
  <xr:revisionPtr revIDLastSave="0" documentId="13_ncr:1_{23435376-D96D-4201-BFA7-E7E83508BDD6}" xr6:coauthVersionLast="47" xr6:coauthVersionMax="47" xr10:uidLastSave="{00000000-0000-0000-0000-000000000000}"/>
  <bookViews>
    <workbookView xWindow="-120" yWindow="-16320" windowWidth="29040" windowHeight="16440" xr2:uid="{72A8BDCB-032A-4915-AACE-0EA3AA57ABEE}"/>
  </bookViews>
  <sheets>
    <sheet name="入力用データシート" sheetId="2" r:id="rId1"/>
    <sheet name="提出資料総括表" sheetId="17" r:id="rId2"/>
    <sheet name="交付①（様式第１の１）" sheetId="1" r:id="rId3"/>
    <sheet name="交付②（様式第１（その５の１））" sheetId="4" r:id="rId4"/>
    <sheet name="交付③（様式第１（その６））" sheetId="5" r:id="rId5"/>
    <sheet name="交付④（様式第１（その９））" sheetId="6" r:id="rId6"/>
    <sheet name="交付⑤（別添）" sheetId="7" r:id="rId7"/>
    <sheet name="交付⑥（様式第１（その１１）8トン以下）" sheetId="15" r:id="rId8"/>
    <sheet name="交付（様式第１（その１１）８トン超）" sheetId="16" r:id="rId9"/>
    <sheet name="交付（様式第１の４）" sheetId="12" r:id="rId10"/>
    <sheet name="完了①（様式第１1の１(第１１条関係)）" sheetId="8" r:id="rId11"/>
    <sheet name="完了②（様式第１１(その４の１)）" sheetId="9" r:id="rId12"/>
    <sheet name="完了③（様式第１１(その５)）" sheetId="10" r:id="rId13"/>
    <sheet name="完了④（様式第１３(第１３関係)）" sheetId="13" r:id="rId14"/>
    <sheet name="完了⑤（様式第１０(第８条関係)）" sheetId="14" r:id="rId15"/>
    <sheet name="雛形＿リース料金均等(トラック)" sheetId="18" r:id="rId16"/>
    <sheet name="雛形＿リース料金変動あり(トラック)" sheetId="19" r:id="rId17"/>
    <sheet name="雛形＿前払い金あり(トラック)" sheetId="20" r:id="rId18"/>
  </sheets>
  <definedNames>
    <definedName name="ASF">入力用データシート!$CY$11</definedName>
    <definedName name="BYD">入力用データシート!$CZ$11</definedName>
    <definedName name="CENNTROor不明">入力用データシート!$DA$11:$DA$13</definedName>
    <definedName name="DFSKor不明">入力用データシート!$DJ$11:$DJ$12</definedName>
    <definedName name="eCanter">入力用データシート!$CX$47:$CX$52</definedName>
    <definedName name="Kiaor不明">入力用データシート!$DB$11:$DB$12</definedName>
    <definedName name="_xlnm.Print_Area" localSheetId="10">'完了①（様式第１1の１(第１１条関係)）'!$A$1:$AD$51</definedName>
    <definedName name="_xlnm.Print_Area" localSheetId="11">'完了②（様式第１１(その４の１)）'!$A$1:$AF$71</definedName>
    <definedName name="_xlnm.Print_Area" localSheetId="12">'完了③（様式第１１(その５)）'!$A$1:$AD$71</definedName>
    <definedName name="_xlnm.Print_Area" localSheetId="13">'完了④（様式第１３(第１３関係)）'!$A$1:$AJ$50</definedName>
    <definedName name="_xlnm.Print_Area" localSheetId="14">'完了⑤（様式第１０(第８条関係)）'!$B$1:$AK$53</definedName>
    <definedName name="_xlnm.Print_Area" localSheetId="9">'交付（様式第１の４）'!$A$1:$AD$42</definedName>
    <definedName name="_xlnm.Print_Area" localSheetId="2">'交付①（様式第１の１）'!$A$1:$X$54</definedName>
    <definedName name="_xlnm.Print_Area" localSheetId="3">'交付②（様式第１（その５の１））'!$A$1:$AD$51</definedName>
    <definedName name="_xlnm.Print_Area" localSheetId="4">'交付③（様式第１（その６））'!$A$1:$AD$71</definedName>
    <definedName name="_xlnm.Print_Area" localSheetId="5">'交付④（様式第１（その９））'!$A$1:$AF$48</definedName>
    <definedName name="_xlnm.Print_Area" localSheetId="6">'交付⑤（別添）'!$A$1:$AF$42</definedName>
    <definedName name="_xlnm.Print_Area" localSheetId="15">'雛形＿リース料金均等(トラック)'!$A$1:$AH$31</definedName>
    <definedName name="_xlnm.Print_Area" localSheetId="16">'雛形＿リース料金変動あり(トラック)'!$A$1:$AH$32</definedName>
    <definedName name="_xlnm.Print_Area" localSheetId="17">'雛形＿前払い金あり(トラック)'!$A$1:$AH$33</definedName>
    <definedName name="_xlnm.Print_Area" localSheetId="1">提出資料総括表!$A$1:$I$50</definedName>
    <definedName name="SANYor不明">入力用データシート!$DL$11</definedName>
    <definedName name="ZAA">入力用データシート!$CY$35:$CY$37</definedName>
    <definedName name="ZAB">入力用データシート!$CX$35:$CX$68</definedName>
    <definedName name="いすゞ">入力用データシート!$DE$11:$DE$13</definedName>
    <definedName name="スズキ">入力用データシート!$DF$11:$DF$14</definedName>
    <definedName name="ダイハツ">入力用データシート!$DG$11:$DG$14</definedName>
    <definedName name="トヨタ">入力用データシート!$DH$11:$DH$12</definedName>
    <definedName name="ニッサン">入力用データシート!$DO$11:$DO$14</definedName>
    <definedName name="フォトンorFOTON">入力用データシート!$DD$11</definedName>
    <definedName name="フォトンorFOTONorZOMOTORS">入力用データシート!$DC$11:$DC$12</definedName>
    <definedName name="フォトンor不明">入力用データシート!$DP$11</definedName>
    <definedName name="ホンダ">入力用データシート!$DR$11:$DR$16</definedName>
    <definedName name="マツダ">入力用データシート!$DS$11:$DS$12</definedName>
    <definedName name="三菱">入力用データシート!$DN$11:$DN$22</definedName>
    <definedName name="三菱ふそう">入力用データシート!$DM$11:$DM$12</definedName>
    <definedName name="日野">入力用データシート!$DQ$11</definedName>
    <definedName name="不明orFARIZONorファリゾンorShandongTangjunOulingAuto">入力用データシート!$DK$11:$DK$12</definedName>
    <definedName name="柳州五菱">入力用データシート!$CX$11</definedName>
    <definedName name="柳州五菱or不明">入力用データシート!$DI$11:$DI$12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S9" i="7" l="1"/>
  <c r="A101" i="2"/>
  <c r="V10" i="6" a="1"/>
  <c r="V10" i="6" s="1"/>
  <c r="W11" i="6" a="1"/>
  <c r="W11" i="6" s="1"/>
  <c r="A87" i="2"/>
  <c r="DF166" i="2"/>
  <c r="DF167" i="2"/>
  <c r="DF168" i="2"/>
  <c r="DF169" i="2"/>
  <c r="DF170" i="2"/>
  <c r="DF171" i="2"/>
  <c r="DF172" i="2"/>
  <c r="I35" i="1"/>
  <c r="AO159" i="2" a="1"/>
  <c r="AO159" i="2" s="1"/>
  <c r="BG218" i="2" a="1"/>
  <c r="BG218" i="2" s="1"/>
  <c r="BG217" i="2" a="1"/>
  <c r="BG217" i="2" s="1"/>
  <c r="BG216" i="2" a="1"/>
  <c r="BG216" i="2" s="1"/>
  <c r="BG215" i="2" a="1"/>
  <c r="BG215" i="2" s="1"/>
  <c r="BG214" i="2" a="1"/>
  <c r="BG214" i="2" s="1"/>
  <c r="BG213" i="2" a="1"/>
  <c r="BG213" i="2" s="1"/>
  <c r="BG212" i="2" a="1"/>
  <c r="BG212" i="2" s="1"/>
  <c r="BG211" i="2" a="1"/>
  <c r="BG211" i="2" s="1"/>
  <c r="BG210" i="2" a="1"/>
  <c r="BG210" i="2" s="1"/>
  <c r="BG209" i="2" a="1"/>
  <c r="BG209" i="2" s="1"/>
  <c r="BG208" i="2" a="1"/>
  <c r="BG208" i="2" s="1"/>
  <c r="BG207" i="2" a="1"/>
  <c r="BG207" i="2" s="1"/>
  <c r="BG206" i="2" a="1"/>
  <c r="BG206" i="2" s="1"/>
  <c r="BG205" i="2" a="1"/>
  <c r="BG205" i="2" s="1"/>
  <c r="BG204" i="2" a="1"/>
  <c r="BG204" i="2" s="1"/>
  <c r="BG203" i="2" a="1"/>
  <c r="BG203" i="2" s="1"/>
  <c r="BG202" i="2" a="1"/>
  <c r="BG202" i="2" s="1"/>
  <c r="BG201" i="2" a="1"/>
  <c r="BG201" i="2" s="1"/>
  <c r="BG200" i="2" a="1"/>
  <c r="BG200" i="2" s="1"/>
  <c r="BG199" i="2" a="1"/>
  <c r="BG199" i="2" s="1"/>
  <c r="BG198" i="2" a="1"/>
  <c r="BG198" i="2" s="1"/>
  <c r="BG197" i="2" a="1"/>
  <c r="BG197" i="2" s="1"/>
  <c r="BG196" i="2" a="1"/>
  <c r="BG196" i="2" s="1"/>
  <c r="BG195" i="2" a="1"/>
  <c r="BG195" i="2" s="1"/>
  <c r="BG194" i="2" a="1"/>
  <c r="BG194" i="2" s="1"/>
  <c r="BG193" i="2" a="1"/>
  <c r="BG193" i="2" s="1"/>
  <c r="BG192" i="2" a="1"/>
  <c r="BG192" i="2" s="1"/>
  <c r="BG191" i="2" a="1"/>
  <c r="BG191" i="2" s="1"/>
  <c r="BG190" i="2" a="1"/>
  <c r="BG190" i="2" s="1"/>
  <c r="BG189" i="2" a="1"/>
  <c r="BG189" i="2" s="1"/>
  <c r="BG188" i="2" a="1"/>
  <c r="BG188" i="2" s="1"/>
  <c r="BG187" i="2" a="1"/>
  <c r="BG187" i="2" s="1"/>
  <c r="BG186" i="2" a="1"/>
  <c r="BG186" i="2" s="1"/>
  <c r="BG185" i="2" a="1"/>
  <c r="BG185" i="2" s="1"/>
  <c r="BG184" i="2" a="1"/>
  <c r="BG184" i="2" s="1"/>
  <c r="BG183" i="2" a="1"/>
  <c r="BG183" i="2" s="1"/>
  <c r="BG182" i="2" a="1"/>
  <c r="BG182" i="2" s="1"/>
  <c r="BG181" i="2" a="1"/>
  <c r="BG181" i="2" s="1"/>
  <c r="BG180" i="2" a="1"/>
  <c r="BG180" i="2" s="1"/>
  <c r="BG179" i="2" a="1"/>
  <c r="BG179" i="2" s="1"/>
  <c r="BG178" i="2" a="1"/>
  <c r="BG178" i="2" s="1"/>
  <c r="BG177" i="2" a="1"/>
  <c r="BG177" i="2" s="1"/>
  <c r="BG176" i="2" a="1"/>
  <c r="BG176" i="2" s="1"/>
  <c r="BG175" i="2" a="1"/>
  <c r="BG175" i="2" s="1"/>
  <c r="BG174" i="2" a="1"/>
  <c r="BG174" i="2" s="1"/>
  <c r="BG173" i="2" a="1"/>
  <c r="BG173" i="2" s="1"/>
  <c r="BG172" i="2" a="1"/>
  <c r="BG172" i="2" s="1"/>
  <c r="BG171" i="2" a="1"/>
  <c r="BG171" i="2" s="1"/>
  <c r="BG170" i="2" a="1"/>
  <c r="BG170" i="2" s="1"/>
  <c r="BG169" i="2" a="1"/>
  <c r="BG169" i="2" s="1"/>
  <c r="AO163" i="2" a="1"/>
  <c r="AO163" i="2" s="1"/>
  <c r="AO162" i="2" a="1"/>
  <c r="AO162" i="2"/>
  <c r="AO161" i="2" a="1"/>
  <c r="AO161" i="2" s="1"/>
  <c r="AO160" i="2" a="1"/>
  <c r="AO160" i="2"/>
  <c r="A155" i="2"/>
  <c r="U4" i="1"/>
  <c r="C4" i="15"/>
  <c r="T26" i="13"/>
  <c r="BM219" i="2"/>
  <c r="J29" i="8" s="1"/>
  <c r="BD163" i="2"/>
  <c r="BD162" i="2"/>
  <c r="BD161" i="2"/>
  <c r="BD160" i="2"/>
  <c r="BD159" i="2"/>
  <c r="Q23" i="2"/>
  <c r="K31" i="1"/>
  <c r="C6" i="16"/>
  <c r="C6" i="15"/>
  <c r="V9" i="6" a="1"/>
  <c r="V9" i="6" s="1"/>
  <c r="Z2" i="6"/>
  <c r="Q50" i="5"/>
  <c r="J50" i="5"/>
  <c r="Q48" i="5"/>
  <c r="J48" i="5"/>
  <c r="M38" i="5"/>
  <c r="M32" i="5"/>
  <c r="M30" i="5"/>
  <c r="M28" i="5"/>
  <c r="U16" i="5"/>
  <c r="J16" i="5"/>
  <c r="DF140" i="2"/>
  <c r="DF141" i="2"/>
  <c r="DF142" i="2"/>
  <c r="DF143" i="2"/>
  <c r="DF144" i="2"/>
  <c r="DF145" i="2"/>
  <c r="DF146" i="2"/>
  <c r="DF147" i="2"/>
  <c r="DF159" i="2"/>
  <c r="DF204" i="2"/>
  <c r="DF203" i="2"/>
  <c r="DF202" i="2"/>
  <c r="DF201" i="2"/>
  <c r="DF230" i="2"/>
  <c r="DF229" i="2"/>
  <c r="DF228" i="2"/>
  <c r="DF227" i="2"/>
  <c r="DF226" i="2"/>
  <c r="DF225" i="2"/>
  <c r="DF212" i="2"/>
  <c r="DF211" i="2"/>
  <c r="DF210" i="2"/>
  <c r="DF209" i="2"/>
  <c r="DF150" i="2"/>
  <c r="DF151" i="2"/>
  <c r="DF152" i="2"/>
  <c r="DF153" i="2"/>
  <c r="DF154" i="2"/>
  <c r="DF155" i="2"/>
  <c r="BZ169" i="2"/>
  <c r="CA169" i="2"/>
  <c r="BZ170" i="2"/>
  <c r="CA170" i="2"/>
  <c r="BZ171" i="2"/>
  <c r="CA171" i="2"/>
  <c r="BZ172" i="2"/>
  <c r="CA172" i="2"/>
  <c r="BZ173" i="2"/>
  <c r="CA173" i="2"/>
  <c r="BZ174" i="2"/>
  <c r="CA174" i="2"/>
  <c r="BZ175" i="2"/>
  <c r="CA175" i="2"/>
  <c r="BZ176" i="2"/>
  <c r="CA176" i="2"/>
  <c r="BZ177" i="2"/>
  <c r="CA177" i="2"/>
  <c r="BZ178" i="2"/>
  <c r="CA178" i="2"/>
  <c r="BZ179" i="2"/>
  <c r="CA179" i="2"/>
  <c r="BZ180" i="2"/>
  <c r="CA180" i="2"/>
  <c r="BZ181" i="2"/>
  <c r="CA181" i="2"/>
  <c r="BZ182" i="2"/>
  <c r="CA182" i="2"/>
  <c r="BZ183" i="2"/>
  <c r="CA183" i="2"/>
  <c r="BZ184" i="2"/>
  <c r="CA184" i="2"/>
  <c r="BZ185" i="2"/>
  <c r="CA185" i="2"/>
  <c r="BZ186" i="2"/>
  <c r="CA186" i="2"/>
  <c r="BZ187" i="2"/>
  <c r="CA187" i="2"/>
  <c r="BZ188" i="2"/>
  <c r="CA188" i="2"/>
  <c r="BZ189" i="2"/>
  <c r="CA189" i="2"/>
  <c r="BZ190" i="2"/>
  <c r="CA190" i="2"/>
  <c r="BZ191" i="2"/>
  <c r="CA191" i="2"/>
  <c r="BZ192" i="2"/>
  <c r="CA192" i="2"/>
  <c r="BZ193" i="2"/>
  <c r="CA193" i="2"/>
  <c r="BZ194" i="2"/>
  <c r="CA194" i="2"/>
  <c r="BZ195" i="2"/>
  <c r="CA195" i="2"/>
  <c r="BZ196" i="2"/>
  <c r="CA196" i="2"/>
  <c r="BZ197" i="2"/>
  <c r="CA197" i="2"/>
  <c r="BZ198" i="2"/>
  <c r="CA198" i="2"/>
  <c r="BZ199" i="2"/>
  <c r="CA199" i="2"/>
  <c r="BZ200" i="2"/>
  <c r="CA200" i="2"/>
  <c r="BZ201" i="2"/>
  <c r="CA201" i="2"/>
  <c r="BZ202" i="2"/>
  <c r="CA202" i="2"/>
  <c r="BZ203" i="2"/>
  <c r="CA203" i="2"/>
  <c r="BZ204" i="2"/>
  <c r="CA204" i="2"/>
  <c r="BZ205" i="2"/>
  <c r="CA205" i="2"/>
  <c r="BZ206" i="2"/>
  <c r="CA206" i="2"/>
  <c r="BZ207" i="2"/>
  <c r="CA207" i="2"/>
  <c r="BZ208" i="2"/>
  <c r="CA208" i="2"/>
  <c r="BZ209" i="2"/>
  <c r="CA209" i="2"/>
  <c r="BZ210" i="2"/>
  <c r="CA210" i="2"/>
  <c r="BZ211" i="2"/>
  <c r="CA211" i="2"/>
  <c r="BZ212" i="2"/>
  <c r="CA212" i="2"/>
  <c r="BZ213" i="2"/>
  <c r="CA213" i="2"/>
  <c r="BZ214" i="2"/>
  <c r="CA214" i="2"/>
  <c r="BZ215" i="2"/>
  <c r="CA215" i="2"/>
  <c r="BZ216" i="2"/>
  <c r="CA216" i="2"/>
  <c r="BZ217" i="2"/>
  <c r="CA217" i="2"/>
  <c r="BZ218" i="2"/>
  <c r="CA218" i="2"/>
  <c r="DF107" i="2" l="1"/>
  <c r="DF108" i="2"/>
  <c r="DF109" i="2"/>
  <c r="DF110" i="2"/>
  <c r="DF111" i="2"/>
  <c r="DF112" i="2"/>
  <c r="DF113" i="2"/>
  <c r="DF114" i="2"/>
  <c r="DF115" i="2"/>
  <c r="DF116" i="2"/>
  <c r="DF117" i="2"/>
  <c r="DF118" i="2"/>
  <c r="DF119" i="2"/>
  <c r="DF120" i="2"/>
  <c r="DF121" i="2"/>
  <c r="DF122" i="2"/>
  <c r="DF123" i="2"/>
  <c r="DF124" i="2"/>
  <c r="DF125" i="2"/>
  <c r="DF126" i="2"/>
  <c r="DF127" i="2"/>
  <c r="DF128" i="2"/>
  <c r="DF129" i="2"/>
  <c r="DF130" i="2"/>
  <c r="DF131" i="2"/>
  <c r="DF132" i="2"/>
  <c r="DF133" i="2"/>
  <c r="DF134" i="2"/>
  <c r="DF135" i="2"/>
  <c r="DF136" i="2"/>
  <c r="DF137" i="2"/>
  <c r="DF138" i="2"/>
  <c r="DF139" i="2"/>
  <c r="DF148" i="2"/>
  <c r="DF149" i="2"/>
  <c r="DF156" i="2"/>
  <c r="DF157" i="2"/>
  <c r="DF158" i="2"/>
  <c r="DF160" i="2"/>
  <c r="DF161" i="2"/>
  <c r="DF162" i="2"/>
  <c r="DF163" i="2"/>
  <c r="DF164" i="2"/>
  <c r="DF165" i="2"/>
  <c r="DF173" i="2"/>
  <c r="DF174" i="2"/>
  <c r="DF175" i="2"/>
  <c r="DF176" i="2"/>
  <c r="DF177" i="2"/>
  <c r="DF178" i="2"/>
  <c r="DF179" i="2"/>
  <c r="DF180" i="2"/>
  <c r="DF181" i="2"/>
  <c r="DF182" i="2"/>
  <c r="DF183" i="2"/>
  <c r="DF184" i="2"/>
  <c r="DF185" i="2"/>
  <c r="DF186" i="2"/>
  <c r="DF187" i="2"/>
  <c r="DF188" i="2"/>
  <c r="DF189" i="2"/>
  <c r="DF190" i="2"/>
  <c r="DF191" i="2"/>
  <c r="DF192" i="2"/>
  <c r="DF193" i="2"/>
  <c r="DF194" i="2"/>
  <c r="DF195" i="2"/>
  <c r="DF196" i="2"/>
  <c r="DF197" i="2"/>
  <c r="DF198" i="2"/>
  <c r="DF199" i="2"/>
  <c r="DF200" i="2"/>
  <c r="DF205" i="2"/>
  <c r="DF206" i="2"/>
  <c r="DF207" i="2"/>
  <c r="DF208" i="2"/>
  <c r="DF213" i="2"/>
  <c r="DF214" i="2"/>
  <c r="DF215" i="2"/>
  <c r="DF216" i="2"/>
  <c r="DF217" i="2"/>
  <c r="DF218" i="2"/>
  <c r="DF219" i="2"/>
  <c r="DF220" i="2"/>
  <c r="DF221" i="2"/>
  <c r="DF222" i="2"/>
  <c r="DF223" i="2"/>
  <c r="DF224" i="2"/>
  <c r="DF106" i="2"/>
  <c r="AK159" i="2" l="1"/>
  <c r="AQ159" i="2" s="1"/>
  <c r="BC170" i="2"/>
  <c r="BI170" i="2" s="1"/>
  <c r="BC182" i="2"/>
  <c r="BI182" i="2" s="1"/>
  <c r="BC194" i="2"/>
  <c r="BI194" i="2" s="1"/>
  <c r="BC218" i="2"/>
  <c r="BI218" i="2" s="1"/>
  <c r="BC171" i="2"/>
  <c r="BI171" i="2" s="1"/>
  <c r="BC169" i="2"/>
  <c r="BI169" i="2" s="1"/>
  <c r="BC172" i="2"/>
  <c r="BI172" i="2" s="1"/>
  <c r="BC184" i="2"/>
  <c r="BI184" i="2" s="1"/>
  <c r="BC196" i="2"/>
  <c r="BI196" i="2" s="1"/>
  <c r="BC208" i="2"/>
  <c r="BI208" i="2" s="1"/>
  <c r="AK160" i="2"/>
  <c r="BC173" i="2"/>
  <c r="BI173" i="2" s="1"/>
  <c r="BC185" i="2"/>
  <c r="BI185" i="2" s="1"/>
  <c r="BC197" i="2"/>
  <c r="BI197" i="2" s="1"/>
  <c r="BC209" i="2"/>
  <c r="BI209" i="2" s="1"/>
  <c r="AK161" i="2"/>
  <c r="BC200" i="2"/>
  <c r="BI200" i="2" s="1"/>
  <c r="BC177" i="2"/>
  <c r="BI177" i="2" s="1"/>
  <c r="BC213" i="2"/>
  <c r="BI213" i="2" s="1"/>
  <c r="BC202" i="2"/>
  <c r="BI202" i="2" s="1"/>
  <c r="BC191" i="2"/>
  <c r="BI191" i="2" s="1"/>
  <c r="BC192" i="2"/>
  <c r="BI192" i="2" s="1"/>
  <c r="BC216" i="2"/>
  <c r="BI216" i="2" s="1"/>
  <c r="BC205" i="2"/>
  <c r="BI205" i="2" s="1"/>
  <c r="BC195" i="2"/>
  <c r="BI195" i="2" s="1"/>
  <c r="BC174" i="2"/>
  <c r="BI174" i="2" s="1"/>
  <c r="BC186" i="2"/>
  <c r="BI186" i="2" s="1"/>
  <c r="BC198" i="2"/>
  <c r="BI198" i="2" s="1"/>
  <c r="BC210" i="2"/>
  <c r="BI210" i="2" s="1"/>
  <c r="AK162" i="2"/>
  <c r="BC175" i="2"/>
  <c r="BI175" i="2" s="1"/>
  <c r="BC187" i="2"/>
  <c r="BI187" i="2" s="1"/>
  <c r="BC199" i="2"/>
  <c r="BI199" i="2" s="1"/>
  <c r="BC211" i="2"/>
  <c r="BI211" i="2" s="1"/>
  <c r="AK163" i="2"/>
  <c r="BC176" i="2"/>
  <c r="BI176" i="2" s="1"/>
  <c r="BC188" i="2"/>
  <c r="BI188" i="2" s="1"/>
  <c r="BC212" i="2"/>
  <c r="BI212" i="2" s="1"/>
  <c r="BC189" i="2"/>
  <c r="BI189" i="2" s="1"/>
  <c r="BC201" i="2"/>
  <c r="BI201" i="2" s="1"/>
  <c r="BC178" i="2"/>
  <c r="BI178" i="2" s="1"/>
  <c r="BC190" i="2"/>
  <c r="BI190" i="2" s="1"/>
  <c r="BC214" i="2"/>
  <c r="BI214" i="2" s="1"/>
  <c r="BC179" i="2"/>
  <c r="BI179" i="2" s="1"/>
  <c r="BC203" i="2"/>
  <c r="BI203" i="2" s="1"/>
  <c r="BC215" i="2"/>
  <c r="BI215" i="2" s="1"/>
  <c r="BC180" i="2"/>
  <c r="BI180" i="2" s="1"/>
  <c r="BC204" i="2"/>
  <c r="BI204" i="2" s="1"/>
  <c r="BC181" i="2"/>
  <c r="BI181" i="2" s="1"/>
  <c r="BC193" i="2"/>
  <c r="BI193" i="2" s="1"/>
  <c r="BC217" i="2"/>
  <c r="BI217" i="2" s="1"/>
  <c r="BC206" i="2"/>
  <c r="BI206" i="2" s="1"/>
  <c r="BC183" i="2"/>
  <c r="BI183" i="2" s="1"/>
  <c r="BC207" i="2"/>
  <c r="BI207" i="2" s="1"/>
  <c r="P10" i="1"/>
  <c r="G15" i="20"/>
  <c r="G14" i="19"/>
  <c r="S7" i="20"/>
  <c r="S6" i="19"/>
  <c r="T35" i="20"/>
  <c r="L35" i="20"/>
  <c r="R26" i="20"/>
  <c r="J26" i="20"/>
  <c r="J23" i="20"/>
  <c r="J28" i="20" s="1"/>
  <c r="R21" i="20"/>
  <c r="R23" i="20" s="1"/>
  <c r="R28" i="20" s="1"/>
  <c r="G14" i="18"/>
  <c r="S6" i="18"/>
  <c r="T34" i="19"/>
  <c r="J27" i="19"/>
  <c r="J28" i="19" s="1"/>
  <c r="L34" i="19" s="1"/>
  <c r="R25" i="19"/>
  <c r="J25" i="19"/>
  <c r="J22" i="19"/>
  <c r="R20" i="19"/>
  <c r="R22" i="19" s="1"/>
  <c r="R27" i="19" s="1"/>
  <c r="R25" i="18"/>
  <c r="J25" i="18"/>
  <c r="J22" i="18"/>
  <c r="J27" i="18" s="1"/>
  <c r="R20" i="18"/>
  <c r="R22" i="18" s="1"/>
  <c r="M36" i="5" l="1"/>
  <c r="Z28" i="20"/>
  <c r="Z27" i="19"/>
  <c r="J28" i="18"/>
  <c r="R27" i="18"/>
  <c r="R28" i="18" s="1"/>
  <c r="K33" i="18" s="1"/>
  <c r="S33" i="18"/>
  <c r="Z27" i="18" l="1"/>
  <c r="Q51" i="10" l="1"/>
  <c r="J51" i="10"/>
  <c r="J49" i="10"/>
  <c r="Q49" i="10"/>
  <c r="J15" i="10"/>
  <c r="O45" i="10"/>
  <c r="O37" i="10"/>
  <c r="O35" i="10"/>
  <c r="O31" i="10"/>
  <c r="O29" i="10"/>
  <c r="O27" i="10"/>
  <c r="O25" i="10"/>
  <c r="AA21" i="10"/>
  <c r="O21" i="10"/>
  <c r="J21" i="10"/>
  <c r="J19" i="10"/>
  <c r="J17" i="10"/>
  <c r="AQ160" i="2"/>
  <c r="AQ161" i="2"/>
  <c r="AQ162" i="2"/>
  <c r="AQ163" i="2"/>
  <c r="AT163" i="2" s="1"/>
  <c r="AX163" i="2" s="1"/>
  <c r="AI160" i="2"/>
  <c r="AI161" i="2"/>
  <c r="AI162" i="2"/>
  <c r="AI163" i="2"/>
  <c r="AI159" i="2"/>
  <c r="O33" i="10" s="1"/>
  <c r="AD4" i="8"/>
  <c r="E12" i="17"/>
  <c r="AT159" i="2" l="1"/>
  <c r="AX159" i="2" s="1"/>
  <c r="M34" i="5"/>
  <c r="AT162" i="2"/>
  <c r="AX162" i="2" s="1"/>
  <c r="AT161" i="2"/>
  <c r="AX161" i="2" s="1"/>
  <c r="AT160" i="2"/>
  <c r="AX160" i="2" s="1"/>
  <c r="O39" i="10"/>
  <c r="M40" i="5"/>
  <c r="M42" i="5"/>
  <c r="AD2" i="12"/>
  <c r="I16" i="16"/>
  <c r="H16" i="16"/>
  <c r="G16" i="16"/>
  <c r="F16" i="16"/>
  <c r="E16" i="16"/>
  <c r="F12" i="16"/>
  <c r="G12" i="16"/>
  <c r="H12" i="16"/>
  <c r="I12" i="16"/>
  <c r="F13" i="16"/>
  <c r="G13" i="16"/>
  <c r="H13" i="16"/>
  <c r="I13" i="16"/>
  <c r="F14" i="16"/>
  <c r="G14" i="16"/>
  <c r="H14" i="16"/>
  <c r="I14" i="16"/>
  <c r="E12" i="16"/>
  <c r="E13" i="16"/>
  <c r="E14" i="16"/>
  <c r="I11" i="16"/>
  <c r="H11" i="16"/>
  <c r="G11" i="16"/>
  <c r="F11" i="16"/>
  <c r="E11" i="16"/>
  <c r="D11" i="16"/>
  <c r="D16" i="16"/>
  <c r="D14" i="16"/>
  <c r="D12" i="16"/>
  <c r="D13" i="16"/>
  <c r="J17" i="15"/>
  <c r="J14" i="15"/>
  <c r="J15" i="15"/>
  <c r="J13" i="15"/>
  <c r="I17" i="15"/>
  <c r="I14" i="15"/>
  <c r="I15" i="15"/>
  <c r="I13" i="15"/>
  <c r="H17" i="15"/>
  <c r="H14" i="15"/>
  <c r="H15" i="15"/>
  <c r="H13" i="15"/>
  <c r="G17" i="15"/>
  <c r="G14" i="15"/>
  <c r="G15" i="15"/>
  <c r="G13" i="15"/>
  <c r="F17" i="15"/>
  <c r="F14" i="15"/>
  <c r="F15" i="15"/>
  <c r="F13" i="15"/>
  <c r="E17" i="15"/>
  <c r="E14" i="15"/>
  <c r="E15" i="15"/>
  <c r="E13" i="15"/>
  <c r="J11" i="15"/>
  <c r="E11" i="15"/>
  <c r="C5" i="16"/>
  <c r="C5" i="15"/>
  <c r="C4" i="16"/>
  <c r="H12" i="15"/>
  <c r="H11" i="15"/>
  <c r="J12" i="15"/>
  <c r="I12" i="15"/>
  <c r="I11" i="15"/>
  <c r="G12" i="15"/>
  <c r="G11" i="15"/>
  <c r="F12" i="15"/>
  <c r="F11" i="15"/>
  <c r="E12" i="15"/>
  <c r="N145" i="2"/>
  <c r="B145" i="2"/>
  <c r="O41" i="10" l="1"/>
  <c r="G16" i="15"/>
  <c r="G18" i="15" s="1"/>
  <c r="J16" i="15"/>
  <c r="J18" i="15" s="1"/>
  <c r="AV158" i="2"/>
  <c r="A141" i="2"/>
  <c r="I15" i="16"/>
  <c r="I17" i="16" s="1"/>
  <c r="H15" i="16"/>
  <c r="H17" i="16" s="1"/>
  <c r="G15" i="16"/>
  <c r="G17" i="16" s="1"/>
  <c r="F15" i="16"/>
  <c r="F17" i="16" s="1"/>
  <c r="E15" i="16"/>
  <c r="E17" i="16" s="1"/>
  <c r="D15" i="16"/>
  <c r="D17" i="16" s="1"/>
  <c r="I16" i="15"/>
  <c r="I18" i="15" s="1"/>
  <c r="H16" i="15"/>
  <c r="H18" i="15" s="1"/>
  <c r="F16" i="15"/>
  <c r="F18" i="15" s="1"/>
  <c r="E16" i="15"/>
  <c r="E18" i="15" s="1"/>
  <c r="X3" i="1"/>
  <c r="U36" i="13"/>
  <c r="J40" i="13"/>
  <c r="J38" i="13"/>
  <c r="J36" i="13"/>
  <c r="Y34" i="13"/>
  <c r="Y32" i="13"/>
  <c r="J34" i="13"/>
  <c r="J32" i="13"/>
  <c r="AB13" i="13"/>
  <c r="AA12" i="13"/>
  <c r="Y11" i="13"/>
  <c r="T10" i="13"/>
  <c r="M44" i="5" l="1"/>
  <c r="O47" i="10"/>
  <c r="O43" i="10"/>
  <c r="AD30" i="8"/>
  <c r="Q29" i="8"/>
  <c r="W5" i="8"/>
  <c r="A20" i="8"/>
  <c r="M46" i="5" l="1"/>
  <c r="L32" i="1" a="1"/>
  <c r="L32" i="1" s="1"/>
  <c r="BZ160" i="2"/>
  <c r="CA160" i="2" s="1"/>
  <c r="CB160" i="2" s="1"/>
  <c r="BZ161" i="2"/>
  <c r="CA161" i="2" s="1"/>
  <c r="CB161" i="2" s="1"/>
  <c r="BZ162" i="2"/>
  <c r="CA162" i="2" s="1"/>
  <c r="CB162" i="2" s="1"/>
  <c r="BZ163" i="2"/>
  <c r="CA163" i="2" s="1"/>
  <c r="CB163" i="2" s="1"/>
  <c r="J20" i="5"/>
  <c r="J18" i="5"/>
  <c r="W11" i="7"/>
  <c r="V10" i="7"/>
  <c r="V10" i="12"/>
  <c r="U9" i="12"/>
  <c r="S8" i="12"/>
  <c r="A79" i="2"/>
  <c r="F42" i="1"/>
  <c r="V31" i="12"/>
  <c r="J31" i="12"/>
  <c r="J27" i="12"/>
  <c r="U30" i="12"/>
  <c r="H30" i="12"/>
  <c r="H26" i="12"/>
  <c r="G29" i="12"/>
  <c r="N28" i="12"/>
  <c r="N25" i="12"/>
  <c r="V27" i="12"/>
  <c r="U26" i="12"/>
  <c r="A20" i="12"/>
  <c r="Y3" i="12"/>
  <c r="U15" i="10" l="1"/>
  <c r="X13" i="10"/>
  <c r="Q13" i="10"/>
  <c r="J13" i="10"/>
  <c r="X11" i="10"/>
  <c r="Q11" i="10"/>
  <c r="J11" i="10"/>
  <c r="J12" i="5"/>
  <c r="X9" i="10"/>
  <c r="Q9" i="10"/>
  <c r="J9" i="10"/>
  <c r="X7" i="10"/>
  <c r="Q7" i="10"/>
  <c r="J7" i="10"/>
  <c r="J8" i="5"/>
  <c r="J5" i="10"/>
  <c r="J5" i="5"/>
  <c r="H46" i="8"/>
  <c r="U46" i="8"/>
  <c r="AC164" i="2"/>
  <c r="AB164" i="2"/>
  <c r="J5" i="9"/>
  <c r="W47" i="8"/>
  <c r="J47" i="8"/>
  <c r="H45" i="8"/>
  <c r="N44" i="8"/>
  <c r="N41" i="8"/>
  <c r="W43" i="8"/>
  <c r="J43" i="8"/>
  <c r="U42" i="8"/>
  <c r="H42" i="8"/>
  <c r="U35" i="8"/>
  <c r="K35" i="8"/>
  <c r="R20" i="8"/>
  <c r="V12" i="8"/>
  <c r="V11" i="8"/>
  <c r="U10" i="8"/>
  <c r="S9" i="8"/>
  <c r="A170" i="2" l="1"/>
  <c r="A182" i="2"/>
  <c r="A194" i="2"/>
  <c r="A206" i="2"/>
  <c r="A218" i="2"/>
  <c r="A171" i="2"/>
  <c r="A183" i="2"/>
  <c r="A195" i="2"/>
  <c r="A207" i="2"/>
  <c r="A169" i="2"/>
  <c r="A172" i="2"/>
  <c r="A184" i="2"/>
  <c r="A196" i="2"/>
  <c r="A208" i="2"/>
  <c r="A173" i="2"/>
  <c r="A185" i="2"/>
  <c r="A197" i="2"/>
  <c r="A209" i="2"/>
  <c r="A174" i="2"/>
  <c r="A186" i="2"/>
  <c r="A198" i="2"/>
  <c r="A210" i="2"/>
  <c r="A175" i="2"/>
  <c r="A187" i="2"/>
  <c r="A199" i="2"/>
  <c r="A211" i="2"/>
  <c r="A176" i="2"/>
  <c r="A188" i="2"/>
  <c r="A200" i="2"/>
  <c r="A212" i="2"/>
  <c r="A177" i="2"/>
  <c r="A189" i="2"/>
  <c r="A201" i="2"/>
  <c r="A213" i="2"/>
  <c r="A178" i="2"/>
  <c r="A190" i="2"/>
  <c r="A202" i="2"/>
  <c r="A214" i="2"/>
  <c r="A179" i="2"/>
  <c r="A191" i="2"/>
  <c r="A203" i="2"/>
  <c r="A215" i="2"/>
  <c r="A180" i="2"/>
  <c r="A192" i="2"/>
  <c r="A204" i="2"/>
  <c r="A216" i="2"/>
  <c r="A181" i="2"/>
  <c r="A193" i="2"/>
  <c r="A205" i="2"/>
  <c r="A217" i="2"/>
  <c r="J10" i="14" l="1"/>
  <c r="G10" i="19"/>
  <c r="B10" i="14"/>
  <c r="G10" i="18"/>
  <c r="G9" i="20"/>
  <c r="G8" i="19"/>
  <c r="G8" i="18"/>
  <c r="AF10" i="14"/>
  <c r="AC10" i="14"/>
  <c r="Y10" i="14"/>
  <c r="K11" i="20"/>
  <c r="Q10" i="14"/>
  <c r="U10" i="14" s="1"/>
  <c r="K10" i="19"/>
  <c r="B11" i="14"/>
  <c r="K10" i="18"/>
  <c r="G11" i="20"/>
  <c r="W35" i="9"/>
  <c r="W33" i="9"/>
  <c r="W29" i="9"/>
  <c r="W27" i="9"/>
  <c r="M27" i="9"/>
  <c r="Z25" i="9"/>
  <c r="P25" i="9"/>
  <c r="K25" i="9"/>
  <c r="W49" i="9"/>
  <c r="K23" i="9"/>
  <c r="W41" i="9"/>
  <c r="W39" i="9"/>
  <c r="W43" i="9"/>
  <c r="W45" i="9"/>
  <c r="K21" i="9"/>
  <c r="K19" i="9"/>
  <c r="K17" i="9"/>
  <c r="I9" i="9"/>
  <c r="J7" i="9"/>
  <c r="Q9" i="9"/>
  <c r="Y13" i="9"/>
  <c r="I11" i="9"/>
  <c r="Q11" i="9"/>
  <c r="Y11" i="9"/>
  <c r="Y9" i="9"/>
  <c r="Q13" i="9"/>
  <c r="I13" i="9"/>
  <c r="Y15" i="9"/>
  <c r="I15" i="9"/>
  <c r="J8" i="9"/>
  <c r="Q15" i="9"/>
  <c r="B21" i="6"/>
  <c r="B20" i="6"/>
  <c r="BZ159" i="2"/>
  <c r="CA159" i="2" s="1"/>
  <c r="CB159" i="2" s="1"/>
  <c r="U24" i="5"/>
  <c r="J24" i="5"/>
  <c r="AA22" i="5"/>
  <c r="O22" i="5"/>
  <c r="J22" i="5"/>
  <c r="J14" i="5"/>
  <c r="X14" i="5"/>
  <c r="Q14" i="5"/>
  <c r="X12" i="5"/>
  <c r="Q12" i="5"/>
  <c r="X10" i="5"/>
  <c r="Q10" i="5"/>
  <c r="J10" i="5"/>
  <c r="X8" i="5"/>
  <c r="Q8" i="5"/>
  <c r="N39" i="4"/>
  <c r="N29" i="4"/>
  <c r="CM17" i="2"/>
  <c r="H34" i="4" s="1"/>
  <c r="CJ21" i="2"/>
  <c r="H20" i="4" s="1"/>
  <c r="J14" i="4"/>
  <c r="J12" i="4"/>
  <c r="J9" i="4"/>
  <c r="J4" i="4"/>
  <c r="Q46" i="1"/>
  <c r="F46" i="1"/>
  <c r="P45" i="1"/>
  <c r="E45" i="1"/>
  <c r="D44" i="1"/>
  <c r="I43" i="1"/>
  <c r="Q42" i="1"/>
  <c r="P41" i="1"/>
  <c r="E41" i="1"/>
  <c r="I40" i="1"/>
  <c r="S34" i="1"/>
  <c r="M34" i="1"/>
  <c r="K33" i="1"/>
  <c r="Q13" i="1"/>
  <c r="P12" i="1"/>
  <c r="P11" i="1"/>
  <c r="A40" i="7"/>
  <c r="A38" i="7"/>
  <c r="A36" i="7"/>
  <c r="A34" i="7"/>
  <c r="A32" i="7"/>
  <c r="A30" i="7"/>
  <c r="A28" i="7"/>
  <c r="A27" i="7"/>
  <c r="V12" i="7"/>
  <c r="AA2" i="7"/>
  <c r="BA218" i="2" l="1"/>
  <c r="BK218" i="2" s="1"/>
  <c r="BO218" i="2" s="1"/>
  <c r="BA217" i="2"/>
  <c r="BK217" i="2" s="1"/>
  <c r="BO217" i="2" s="1"/>
  <c r="BA216" i="2"/>
  <c r="BK216" i="2" s="1"/>
  <c r="BO216" i="2" s="1"/>
  <c r="BA215" i="2"/>
  <c r="BK215" i="2" s="1"/>
  <c r="BO215" i="2" s="1"/>
  <c r="BA214" i="2"/>
  <c r="BK214" i="2" s="1"/>
  <c r="BO214" i="2" s="1"/>
  <c r="BA213" i="2"/>
  <c r="BK213" i="2" s="1"/>
  <c r="BO213" i="2" s="1"/>
  <c r="BA212" i="2"/>
  <c r="BK212" i="2" s="1"/>
  <c r="BO212" i="2" s="1"/>
  <c r="BA211" i="2"/>
  <c r="BK211" i="2" s="1"/>
  <c r="BO211" i="2" s="1"/>
  <c r="BA210" i="2"/>
  <c r="BK210" i="2" s="1"/>
  <c r="BO210" i="2" s="1"/>
  <c r="BA209" i="2"/>
  <c r="BK209" i="2" s="1"/>
  <c r="BO209" i="2" s="1"/>
  <c r="BA208" i="2"/>
  <c r="BK208" i="2" s="1"/>
  <c r="BO208" i="2" s="1"/>
  <c r="BA207" i="2"/>
  <c r="BK207" i="2" s="1"/>
  <c r="BO207" i="2" s="1"/>
  <c r="BA206" i="2"/>
  <c r="BK206" i="2" s="1"/>
  <c r="BO206" i="2" s="1"/>
  <c r="BA205" i="2"/>
  <c r="BK205" i="2" s="1"/>
  <c r="BO205" i="2" s="1"/>
  <c r="BA204" i="2"/>
  <c r="BK204" i="2" s="1"/>
  <c r="BO204" i="2" s="1"/>
  <c r="BA203" i="2"/>
  <c r="BK203" i="2" s="1"/>
  <c r="BO203" i="2" s="1"/>
  <c r="BA202" i="2"/>
  <c r="BK202" i="2" s="1"/>
  <c r="BO202" i="2" s="1"/>
  <c r="BA201" i="2"/>
  <c r="BK201" i="2" s="1"/>
  <c r="BO201" i="2" s="1"/>
  <c r="BA200" i="2"/>
  <c r="BK200" i="2" s="1"/>
  <c r="BO200" i="2" s="1"/>
  <c r="BA199" i="2"/>
  <c r="BK199" i="2" s="1"/>
  <c r="BO199" i="2" s="1"/>
  <c r="BA198" i="2"/>
  <c r="BK198" i="2" s="1"/>
  <c r="BO198" i="2" s="1"/>
  <c r="BA197" i="2"/>
  <c r="BK197" i="2" s="1"/>
  <c r="BO197" i="2" s="1"/>
  <c r="BA196" i="2"/>
  <c r="BK196" i="2" s="1"/>
  <c r="BO196" i="2" s="1"/>
  <c r="BA195" i="2"/>
  <c r="BK195" i="2" s="1"/>
  <c r="BO195" i="2" s="1"/>
  <c r="BA194" i="2"/>
  <c r="BK194" i="2" s="1"/>
  <c r="BO194" i="2" s="1"/>
  <c r="BA193" i="2"/>
  <c r="BK193" i="2" s="1"/>
  <c r="BO193" i="2" s="1"/>
  <c r="BA192" i="2"/>
  <c r="BK192" i="2" s="1"/>
  <c r="BO192" i="2" s="1"/>
  <c r="BA191" i="2"/>
  <c r="BK191" i="2" s="1"/>
  <c r="BO191" i="2" s="1"/>
  <c r="BA190" i="2"/>
  <c r="BK190" i="2" s="1"/>
  <c r="BO190" i="2" s="1"/>
  <c r="BA189" i="2"/>
  <c r="BK189" i="2" s="1"/>
  <c r="BO189" i="2" s="1"/>
  <c r="BA188" i="2"/>
  <c r="BK188" i="2" s="1"/>
  <c r="BO188" i="2" s="1"/>
  <c r="BA187" i="2"/>
  <c r="BK187" i="2" s="1"/>
  <c r="BO187" i="2" s="1"/>
  <c r="BA186" i="2"/>
  <c r="BK186" i="2" s="1"/>
  <c r="BO186" i="2" s="1"/>
  <c r="BA185" i="2"/>
  <c r="BK185" i="2" s="1"/>
  <c r="BO185" i="2" s="1"/>
  <c r="BA184" i="2"/>
  <c r="BK184" i="2" s="1"/>
  <c r="BO184" i="2" s="1"/>
  <c r="BA183" i="2"/>
  <c r="BK183" i="2" s="1"/>
  <c r="BO183" i="2" s="1"/>
  <c r="BA182" i="2"/>
  <c r="BK182" i="2" s="1"/>
  <c r="BO182" i="2" s="1"/>
  <c r="BA181" i="2"/>
  <c r="BK181" i="2" s="1"/>
  <c r="BO181" i="2" s="1"/>
  <c r="BA180" i="2"/>
  <c r="BK180" i="2" s="1"/>
  <c r="BO180" i="2" s="1"/>
  <c r="BA179" i="2"/>
  <c r="BK179" i="2" s="1"/>
  <c r="BO179" i="2" s="1"/>
  <c r="BA178" i="2"/>
  <c r="BK178" i="2" s="1"/>
  <c r="BO178" i="2" s="1"/>
  <c r="BA177" i="2"/>
  <c r="BK177" i="2" s="1"/>
  <c r="BO177" i="2" s="1"/>
  <c r="BA176" i="2"/>
  <c r="BK176" i="2" s="1"/>
  <c r="BO176" i="2" s="1"/>
  <c r="BA175" i="2"/>
  <c r="BK175" i="2" s="1"/>
  <c r="BO175" i="2" s="1"/>
  <c r="BA174" i="2"/>
  <c r="BK174" i="2" s="1"/>
  <c r="BO174" i="2" s="1"/>
  <c r="BA173" i="2"/>
  <c r="BK173" i="2" s="1"/>
  <c r="BO173" i="2" s="1"/>
  <c r="BA172" i="2"/>
  <c r="BK172" i="2" s="1"/>
  <c r="BO172" i="2" s="1"/>
  <c r="BA171" i="2"/>
  <c r="BK171" i="2" s="1"/>
  <c r="BO171" i="2" s="1"/>
  <c r="BA170" i="2"/>
  <c r="BK170" i="2" s="1"/>
  <c r="BO170" i="2" s="1"/>
  <c r="BA169" i="2"/>
  <c r="BK169" i="2" l="1"/>
  <c r="W37" i="9"/>
  <c r="M37" i="1"/>
  <c r="A37" i="1"/>
  <c r="W47" i="9" l="1"/>
  <c r="BO169" i="2"/>
  <c r="W51" i="9" s="1"/>
  <c r="T158" i="2"/>
  <c r="R158" i="2"/>
  <c r="A165" i="2"/>
  <c r="AC158" i="2"/>
  <c r="A67" i="2"/>
  <c r="T30" i="13" l="1"/>
  <c r="A127" i="2"/>
  <c r="A109" i="2"/>
  <c r="A105" i="2"/>
  <c r="A29" i="2"/>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1">
    <bk>
      <extLst>
        <ext uri="{3e2802c4-a4d2-4d8b-9148-e3be6c30e623}">
          <xlrd:rvb i="0"/>
        </ext>
      </extLst>
    </bk>
  </futureMetadata>
  <futureMetadata name="XLDAPR" count="1">
    <bk>
      <extLst>
        <ext uri="{bdbb8cdc-fa1e-496e-a857-3c3f30c029c3}">
          <xda:dynamicArrayProperties fDynamic="1" fCollapsed="0"/>
        </ext>
      </extLst>
    </bk>
  </futureMetadata>
  <cellMetadata count="1">
    <bk>
      <rc t="2" v="0"/>
    </bk>
  </cellMetadata>
  <valueMetadata count="1">
    <bk>
      <rc t="1" v="0"/>
    </bk>
  </valueMetadata>
</metadata>
</file>

<file path=xl/sharedStrings.xml><?xml version="1.0" encoding="utf-8"?>
<sst xmlns="http://schemas.openxmlformats.org/spreadsheetml/2006/main" count="2234" uniqueCount="979">
  <si>
    <t>様式第１の１（第５条関係）</t>
  </si>
  <si>
    <t>一般財団法人環境優良車普及機構</t>
  </si>
  <si>
    <t>氏名又は名称</t>
  </si>
  <si>
    <t>令和７年度補正予算 脱炭素成長型経済構造移行推進対策費補助金</t>
  </si>
  <si>
    <t>（商用車等の電動化促進事業（トラック））交付申請書</t>
  </si>
  <si>
    <t>（トラックを申請する場合）</t>
  </si>
  <si>
    <t>記</t>
  </si>
  <si>
    <t>金</t>
  </si>
  <si>
    <t>円</t>
  </si>
  <si>
    <t>補助事業の完了予定年月日</t>
  </si>
  <si>
    <t>複数年度事業で、翌年度に充電設備の補助金申請予定（該当する欄に○を付す）</t>
  </si>
  <si>
    <t>有</t>
  </si>
  <si>
    <t>無</t>
  </si>
  <si>
    <t>本件責任者及び担当者の氏名、連絡先等</t>
  </si>
  <si>
    <t>責任者
連絡先</t>
  </si>
  <si>
    <t>責任者（所属部署・職名・氏名）</t>
  </si>
  <si>
    <t>電話番号</t>
  </si>
  <si>
    <t>FAX番号</t>
  </si>
  <si>
    <t>Eメールアドレス</t>
  </si>
  <si>
    <t>＠</t>
  </si>
  <si>
    <t>担当者
連絡先</t>
  </si>
  <si>
    <t>※複数年度事業であっても、当該年度に必要な金額（単年度分のみ）を申請すること。複数年度の合計金額で申請しないこと</t>
  </si>
  <si>
    <t>注１ 交付規程第３条第３項の規定に基づき共同で申請する場合は、代表事業者が申請すること</t>
  </si>
  <si>
    <t>注２　使用者が複数であり共同申請する場合は、その共同の詳細（使用形態等）な書類を提出すること</t>
  </si>
  <si>
    <t>注３ 複数年度事業で、翌年度にトラックを導入する場合は様式第１（その７の２）及び（その８）、充電設備を導入する場合は様式第１（その７の３）を提出すること</t>
  </si>
  <si>
    <t>注４ 複数年度事業申請で、翌年度（２年目）に申請する場合にのみ記載すること。</t>
  </si>
  <si>
    <t>注５ 様式第１（その６の１）に記載されている台数分の合計額を記載</t>
  </si>
  <si>
    <t>代 表 理 事　　　　　 堀 家 久 靖 殿</t>
    <phoneticPr fontId="1"/>
  </si>
  <si>
    <t>添付資料 様式第１（その５の１）及び（その６の１）</t>
    <phoneticPr fontId="1"/>
  </si>
  <si>
    <t>　令和７年度（補正予算）脱炭素成長型経済構造移行推進対策費補助金（商用車等の電動化促進事業（トラック））交付規程（以下「交付規程」という。）第５条第１項の規定により上記補助金の交付について下記のとおり申請します。
　なお、交付決定を受けて補助事業を実施する際には、補助金等に係る予算の執行の適正化に関する法律（昭和３０年法律第１７９号）、補助金等に係る予算の執行の適正化に関する法律施行令（昭和３０年政令第２５５号）及び交付規程の定めるところに従います。</t>
    <phoneticPr fontId="1"/>
  </si>
  <si>
    <r>
      <t>補助事業の目的及び内容 様式第１（その５の１）及び（その６の１）のとおり
※複数年度事業の場合、加えて様式第１（その７の１）及び翌年度分の実施計画書</t>
    </r>
    <r>
      <rPr>
        <vertAlign val="superscript"/>
        <sz val="16"/>
        <color theme="1"/>
        <rFont val="ＭＳ Ｐ明朝"/>
        <family val="1"/>
        <charset val="128"/>
      </rPr>
      <t>注３</t>
    </r>
    <r>
      <rPr>
        <sz val="16"/>
        <color theme="1"/>
        <rFont val="ＭＳ Ｐ明朝"/>
        <family val="1"/>
        <charset val="128"/>
      </rPr>
      <t>のとおり</t>
    </r>
    <phoneticPr fontId="1"/>
  </si>
  <si>
    <r>
      <t>補助金交付申請額</t>
    </r>
    <r>
      <rPr>
        <vertAlign val="superscript"/>
        <sz val="16"/>
        <color theme="1"/>
        <rFont val="ＭＳ Ｐ明朝"/>
        <family val="1"/>
        <charset val="128"/>
      </rPr>
      <t>注５</t>
    </r>
    <phoneticPr fontId="1"/>
  </si>
  <si>
    <r>
      <t>複数年度事業の開始及び完了予定年月日</t>
    </r>
    <r>
      <rPr>
        <vertAlign val="superscript"/>
        <sz val="16"/>
        <color theme="1"/>
        <rFont val="ＭＳ Ｐ明朝"/>
        <family val="1"/>
        <charset val="128"/>
      </rPr>
      <t>注４</t>
    </r>
    <phoneticPr fontId="1"/>
  </si>
  <si>
    <t>作成申請書類</t>
  </si>
  <si>
    <t>提出方法</t>
  </si>
  <si>
    <t>申請方法</t>
  </si>
  <si>
    <t>提出日</t>
  </si>
  <si>
    <t>申請者管理番号</t>
  </si>
  <si>
    <t>住所（郵便番号）</t>
  </si>
  <si>
    <t>住所</t>
  </si>
  <si>
    <t>住所（ビル名）</t>
  </si>
  <si>
    <t>責任者情報</t>
  </si>
  <si>
    <t>ＦＡＸ番号</t>
  </si>
  <si>
    <t>メールアドレス</t>
  </si>
  <si>
    <t>担当者情報</t>
  </si>
  <si>
    <t>事業者名</t>
  </si>
  <si>
    <t>前年度申請番号</t>
  </si>
  <si>
    <t>-</t>
    <phoneticPr fontId="1"/>
  </si>
  <si>
    <t>＠</t>
    <phoneticPr fontId="1"/>
  </si>
  <si>
    <t>補助事業完了予定年月日</t>
    <rPh sb="0" eb="4">
      <t>ホジョジギョウ</t>
    </rPh>
    <rPh sb="4" eb="11">
      <t>カンリョウヨテイネンガッピ</t>
    </rPh>
    <phoneticPr fontId="1"/>
  </si>
  <si>
    <t>翌年度充電設備申請予定</t>
    <rPh sb="0" eb="3">
      <t>ヨクネンド</t>
    </rPh>
    <rPh sb="3" eb="7">
      <t>ジュウデンセツビ</t>
    </rPh>
    <rPh sb="7" eb="11">
      <t>シンセイヨテイ</t>
    </rPh>
    <phoneticPr fontId="1"/>
  </si>
  <si>
    <t>補助対象充電設備の申請番号</t>
    <phoneticPr fontId="1"/>
  </si>
  <si>
    <t>資本金</t>
    <rPh sb="0" eb="3">
      <t>シホンキン</t>
    </rPh>
    <phoneticPr fontId="1"/>
  </si>
  <si>
    <t>従業員数</t>
    <rPh sb="0" eb="4">
      <t>ジュウギョウインスウ</t>
    </rPh>
    <phoneticPr fontId="1"/>
  </si>
  <si>
    <t>経営する事業</t>
    <rPh sb="0" eb="2">
      <t>ケイエイ</t>
    </rPh>
    <rPh sb="4" eb="6">
      <t>ジギョウ</t>
    </rPh>
    <phoneticPr fontId="1"/>
  </si>
  <si>
    <t>その他の場合</t>
    <rPh sb="2" eb="3">
      <t>タ</t>
    </rPh>
    <rPh sb="4" eb="6">
      <t>バアイ</t>
    </rPh>
    <phoneticPr fontId="1"/>
  </si>
  <si>
    <t>車両の用途</t>
    <rPh sb="0" eb="2">
      <t>シャリョウ</t>
    </rPh>
    <rPh sb="3" eb="5">
      <t>ヨウト</t>
    </rPh>
    <phoneticPr fontId="1"/>
  </si>
  <si>
    <t>補助対象車両</t>
    <rPh sb="0" eb="6">
      <t>ホジョタイショウシャリョウ</t>
    </rPh>
    <phoneticPr fontId="1"/>
  </si>
  <si>
    <t>種類</t>
    <rPh sb="0" eb="2">
      <t>シュルイ</t>
    </rPh>
    <phoneticPr fontId="1"/>
  </si>
  <si>
    <t>区分</t>
    <rPh sb="0" eb="2">
      <t>クブン</t>
    </rPh>
    <phoneticPr fontId="1"/>
  </si>
  <si>
    <t>通称名</t>
    <rPh sb="0" eb="3">
      <t>ツウショウメイ</t>
    </rPh>
    <phoneticPr fontId="1"/>
  </si>
  <si>
    <t>型式</t>
    <rPh sb="0" eb="2">
      <t>カタシキ</t>
    </rPh>
    <phoneticPr fontId="1"/>
  </si>
  <si>
    <t>バッテリーサイズ等</t>
    <rPh sb="8" eb="9">
      <t>ナド</t>
    </rPh>
    <phoneticPr fontId="1"/>
  </si>
  <si>
    <t>導入計画</t>
    <rPh sb="0" eb="4">
      <t>ドウニュウケイカク</t>
    </rPh>
    <phoneticPr fontId="1"/>
  </si>
  <si>
    <t>営業所名</t>
    <rPh sb="0" eb="4">
      <t>エイギョウショメイ</t>
    </rPh>
    <phoneticPr fontId="1"/>
  </si>
  <si>
    <t>導入計画台数</t>
    <rPh sb="0" eb="6">
      <t>ドウニュウケイカクダイスウ</t>
    </rPh>
    <phoneticPr fontId="1"/>
  </si>
  <si>
    <t>CO2排出削減のための取り組み</t>
    <phoneticPr fontId="1"/>
  </si>
  <si>
    <t>誓約書の内容</t>
    <rPh sb="0" eb="3">
      <t>セイヤクショ</t>
    </rPh>
    <rPh sb="4" eb="6">
      <t>ナイヨウ</t>
    </rPh>
    <phoneticPr fontId="1"/>
  </si>
  <si>
    <t>金融機関名</t>
    <rPh sb="0" eb="5">
      <t>キンユウキカンメイ</t>
    </rPh>
    <phoneticPr fontId="1"/>
  </si>
  <si>
    <t>金融機関コード</t>
    <rPh sb="0" eb="4">
      <t>キンユウキカン</t>
    </rPh>
    <phoneticPr fontId="1"/>
  </si>
  <si>
    <t>支店名</t>
    <rPh sb="0" eb="3">
      <t>シテンメイ</t>
    </rPh>
    <phoneticPr fontId="1"/>
  </si>
  <si>
    <t>支店コード</t>
    <rPh sb="0" eb="2">
      <t>シテン</t>
    </rPh>
    <phoneticPr fontId="1"/>
  </si>
  <si>
    <t>預金の種別</t>
    <rPh sb="0" eb="2">
      <t>ヨキン</t>
    </rPh>
    <rPh sb="3" eb="5">
      <t>シュベツ</t>
    </rPh>
    <phoneticPr fontId="1"/>
  </si>
  <si>
    <t>口座番号</t>
    <rPh sb="0" eb="4">
      <t>コウザバンゴウ</t>
    </rPh>
    <phoneticPr fontId="1"/>
  </si>
  <si>
    <t>口座名義フリガナ</t>
    <rPh sb="0" eb="4">
      <t>コウザメイギ</t>
    </rPh>
    <phoneticPr fontId="1"/>
  </si>
  <si>
    <t>口座名義</t>
    <rPh sb="0" eb="4">
      <t>コウザメイギ</t>
    </rPh>
    <phoneticPr fontId="1"/>
  </si>
  <si>
    <t>前年度交付決定年月日</t>
    <rPh sb="0" eb="3">
      <t>ゼンネンド</t>
    </rPh>
    <phoneticPr fontId="1"/>
  </si>
  <si>
    <t>前年度交付決定番号</t>
    <rPh sb="0" eb="3">
      <t>ゼンネンド</t>
    </rPh>
    <phoneticPr fontId="1"/>
  </si>
  <si>
    <t>交付申請書</t>
    <rPh sb="0" eb="4">
      <t>コウフシンセイ</t>
    </rPh>
    <rPh sb="4" eb="5">
      <t>ショ</t>
    </rPh>
    <phoneticPr fontId="1"/>
  </si>
  <si>
    <t>完了実績報告書</t>
    <rPh sb="0" eb="7">
      <t>カンリョウジッセキホウコクショ</t>
    </rPh>
    <phoneticPr fontId="1"/>
  </si>
  <si>
    <t>電子申請</t>
    <rPh sb="0" eb="4">
      <t>デンシシンセイ</t>
    </rPh>
    <phoneticPr fontId="1"/>
  </si>
  <si>
    <t>jGrants申請</t>
    <rPh sb="7" eb="9">
      <t>シンセイ</t>
    </rPh>
    <phoneticPr fontId="1"/>
  </si>
  <si>
    <t>郵便申請</t>
    <rPh sb="0" eb="2">
      <t>ユウビン</t>
    </rPh>
    <rPh sb="2" eb="4">
      <t>シンセイ</t>
    </rPh>
    <phoneticPr fontId="1"/>
  </si>
  <si>
    <t>◆申請方法</t>
    <rPh sb="1" eb="5">
      <t>シンセイホウホウ</t>
    </rPh>
    <phoneticPr fontId="1"/>
  </si>
  <si>
    <t>買取</t>
    <rPh sb="0" eb="2">
      <t>カイトリ</t>
    </rPh>
    <phoneticPr fontId="1"/>
  </si>
  <si>
    <t>リース</t>
    <phoneticPr fontId="1"/>
  </si>
  <si>
    <t>◆提出方法</t>
    <rPh sb="1" eb="5">
      <t>テイシュツホウホウ</t>
    </rPh>
    <phoneticPr fontId="1"/>
  </si>
  <si>
    <t>◆作成申請書類</t>
    <rPh sb="1" eb="7">
      <t>サクセイシンセイショルイ</t>
    </rPh>
    <phoneticPr fontId="1"/>
  </si>
  <si>
    <t>◆有無選択</t>
    <rPh sb="1" eb="3">
      <t>ウム</t>
    </rPh>
    <rPh sb="3" eb="5">
      <t>センタク</t>
    </rPh>
    <phoneticPr fontId="1"/>
  </si>
  <si>
    <t>有り</t>
    <rPh sb="0" eb="1">
      <t>ア</t>
    </rPh>
    <phoneticPr fontId="1"/>
  </si>
  <si>
    <t>無し</t>
    <rPh sb="0" eb="1">
      <t>ナ</t>
    </rPh>
    <phoneticPr fontId="1"/>
  </si>
  <si>
    <t>交付決定日（変更交付決定日）</t>
    <rPh sb="0" eb="4">
      <t>コウフケッテイ</t>
    </rPh>
    <rPh sb="4" eb="5">
      <t>ヒ</t>
    </rPh>
    <rPh sb="6" eb="13">
      <t>ヘンコウコウフケッテイビ</t>
    </rPh>
    <phoneticPr fontId="1"/>
  </si>
  <si>
    <t>交付決定番号（変更交付決定番号）</t>
    <rPh sb="0" eb="6">
      <t>コウフケッテイバンゴウ</t>
    </rPh>
    <rPh sb="7" eb="9">
      <t>ヘンコウ</t>
    </rPh>
    <rPh sb="9" eb="11">
      <t>コウフ</t>
    </rPh>
    <rPh sb="11" eb="13">
      <t>ケッテイ</t>
    </rPh>
    <rPh sb="13" eb="15">
      <t>バンゴウ</t>
    </rPh>
    <phoneticPr fontId="1"/>
  </si>
  <si>
    <t>車名</t>
    <phoneticPr fontId="1"/>
  </si>
  <si>
    <t>-</t>
    <phoneticPr fontId="1"/>
  </si>
  <si>
    <t>事業用・
自家用の別</t>
    <rPh sb="0" eb="3">
      <t>ジギョウヨウ</t>
    </rPh>
    <rPh sb="5" eb="8">
      <t>ジカヨウ</t>
    </rPh>
    <rPh sb="9" eb="10">
      <t>ベツ</t>
    </rPh>
    <phoneticPr fontId="1"/>
  </si>
  <si>
    <t>種類</t>
    <rPh sb="0" eb="2">
      <t>シュルイ</t>
    </rPh>
    <phoneticPr fontId="1"/>
  </si>
  <si>
    <t>区分</t>
    <rPh sb="0" eb="2">
      <t>クブン</t>
    </rPh>
    <phoneticPr fontId="1"/>
  </si>
  <si>
    <t>車台番号</t>
    <rPh sb="0" eb="4">
      <t>シャダイバンゴウ</t>
    </rPh>
    <phoneticPr fontId="1"/>
  </si>
  <si>
    <t>車名</t>
    <rPh sb="0" eb="2">
      <t>シャメイ</t>
    </rPh>
    <phoneticPr fontId="1"/>
  </si>
  <si>
    <t>通称名</t>
    <rPh sb="0" eb="3">
      <t>ツウショウメイ</t>
    </rPh>
    <phoneticPr fontId="1"/>
  </si>
  <si>
    <t>型式</t>
    <rPh sb="0" eb="2">
      <t>カタシキ</t>
    </rPh>
    <phoneticPr fontId="1"/>
  </si>
  <si>
    <t>バッテリーサイズ</t>
    <phoneticPr fontId="1"/>
  </si>
  <si>
    <t>補助事業完了日</t>
    <rPh sb="0" eb="4">
      <t>ホジョジギョウ</t>
    </rPh>
    <rPh sb="4" eb="7">
      <t>カンリョウビ</t>
    </rPh>
    <phoneticPr fontId="1"/>
  </si>
  <si>
    <t>◆GXリーグ</t>
    <phoneticPr fontId="1"/>
  </si>
  <si>
    <t>添付無し</t>
    <rPh sb="0" eb="3">
      <t>テンプナ</t>
    </rPh>
    <phoneticPr fontId="1"/>
  </si>
  <si>
    <t>（1）GXリーグへの参画</t>
    <rPh sb="10" eb="12">
      <t>サンカク</t>
    </rPh>
    <phoneticPr fontId="1"/>
  </si>
  <si>
    <t>（2）以下の取組</t>
    <rPh sb="3" eb="5">
      <t>イカ</t>
    </rPh>
    <rPh sb="6" eb="8">
      <t>トリクミ</t>
    </rPh>
    <phoneticPr fontId="1"/>
  </si>
  <si>
    <t>◆預金種別</t>
    <rPh sb="1" eb="5">
      <t>ヨキンシュベツ</t>
    </rPh>
    <phoneticPr fontId="1"/>
  </si>
  <si>
    <t>普通預金</t>
    <rPh sb="0" eb="4">
      <t>フツウヨキン</t>
    </rPh>
    <phoneticPr fontId="1"/>
  </si>
  <si>
    <t>当座預金</t>
    <rPh sb="0" eb="4">
      <t>トウザヨキン</t>
    </rPh>
    <phoneticPr fontId="1"/>
  </si>
  <si>
    <t>貯蓄預金</t>
    <rPh sb="0" eb="4">
      <t>チョチクヨキン</t>
    </rPh>
    <phoneticPr fontId="1"/>
  </si>
  <si>
    <t>その他</t>
    <rPh sb="2" eb="3">
      <t>タ</t>
    </rPh>
    <phoneticPr fontId="1"/>
  </si>
  <si>
    <t>申請番号</t>
    <phoneticPr fontId="1"/>
  </si>
  <si>
    <t>人</t>
    <rPh sb="0" eb="1">
      <t>ヒト</t>
    </rPh>
    <phoneticPr fontId="1"/>
  </si>
  <si>
    <t>円</t>
    <rPh sb="0" eb="1">
      <t>エン</t>
    </rPh>
    <phoneticPr fontId="1"/>
  </si>
  <si>
    <t>１.運輸、運送、倉庫</t>
  </si>
  <si>
    <t>１</t>
  </si>
  <si>
    <t>２.鉄道、道路関連</t>
  </si>
  <si>
    <t>２</t>
  </si>
  <si>
    <t>３.航空、宇宙関連</t>
  </si>
  <si>
    <t>３</t>
  </si>
  <si>
    <t>４</t>
  </si>
  <si>
    <t>５</t>
  </si>
  <si>
    <t>６.服飾</t>
  </si>
  <si>
    <t>６</t>
  </si>
  <si>
    <t>７.建設、住宅、土木関連、</t>
  </si>
  <si>
    <t>７</t>
  </si>
  <si>
    <t>８.農林、水産</t>
  </si>
  <si>
    <t>８</t>
  </si>
  <si>
    <t>９.医療、福祉関連</t>
  </si>
  <si>
    <t>９</t>
  </si>
  <si>
    <t>１０.官公庁、地方公共団体、大学、研究機関</t>
  </si>
  <si>
    <t>１０</t>
  </si>
  <si>
    <t>１１.電気、通信、情報、ＩＴ関連</t>
  </si>
  <si>
    <t>１１</t>
  </si>
  <si>
    <t>１２.レンタル</t>
  </si>
  <si>
    <t>１２</t>
  </si>
  <si>
    <t>１３.ビル、ホテル、旅館、レジャー施設、各種サービス</t>
    <rPh sb="10" eb="12">
      <t>リョカン</t>
    </rPh>
    <rPh sb="17" eb="19">
      <t>シセツ</t>
    </rPh>
    <rPh sb="20" eb="22">
      <t>カクシュ</t>
    </rPh>
    <phoneticPr fontId="1"/>
  </si>
  <si>
    <t>１３</t>
  </si>
  <si>
    <t>１４.その他</t>
    <rPh sb="5" eb="6">
      <t>タ</t>
    </rPh>
    <phoneticPr fontId="1"/>
  </si>
  <si>
    <t>１４</t>
  </si>
  <si>
    <t>１.貨物運送</t>
  </si>
  <si>
    <t>２.機材・部品運搬</t>
  </si>
  <si>
    <t>３.塵芥運搬</t>
  </si>
  <si>
    <t>４.特種用途</t>
  </si>
  <si>
    <t>６.移動販売車</t>
  </si>
  <si>
    <t>７.調理販売</t>
  </si>
  <si>
    <t>８.レンタル</t>
  </si>
  <si>
    <t>９.製品プロモーション・デモンストレーション</t>
  </si>
  <si>
    <t>１０.その他</t>
  </si>
  <si>
    <t>◆経営する事業</t>
    <rPh sb="1" eb="3">
      <t>ケイエイ</t>
    </rPh>
    <rPh sb="5" eb="7">
      <t>ジギョウ</t>
    </rPh>
    <phoneticPr fontId="1"/>
  </si>
  <si>
    <t>◆車両の用途</t>
    <rPh sb="1" eb="3">
      <t>シャリョウ</t>
    </rPh>
    <rPh sb="4" eb="6">
      <t>ヨウト</t>
    </rPh>
    <phoneticPr fontId="1"/>
  </si>
  <si>
    <t>◆種類</t>
    <rPh sb="1" eb="3">
      <t>シュルイ</t>
    </rPh>
    <phoneticPr fontId="1"/>
  </si>
  <si>
    <t>BEV</t>
    <phoneticPr fontId="1"/>
  </si>
  <si>
    <t>PHEV</t>
    <phoneticPr fontId="1"/>
  </si>
  <si>
    <t>FCV</t>
    <phoneticPr fontId="1"/>
  </si>
  <si>
    <t>バッテリー交換式</t>
    <rPh sb="5" eb="8">
      <t>コウカンシキ</t>
    </rPh>
    <phoneticPr fontId="1"/>
  </si>
  <si>
    <t>水素内燃</t>
    <rPh sb="0" eb="4">
      <t>スイソナイネン</t>
    </rPh>
    <phoneticPr fontId="1"/>
  </si>
  <si>
    <t>改造車</t>
    <rPh sb="0" eb="3">
      <t>カイゾウシャ</t>
    </rPh>
    <phoneticPr fontId="1"/>
  </si>
  <si>
    <t>◆区分</t>
    <rPh sb="1" eb="3">
      <t>クブン</t>
    </rPh>
    <phoneticPr fontId="1"/>
  </si>
  <si>
    <t>軽自動車(バン)</t>
    <rPh sb="0" eb="4">
      <t>ケイジドウシャ</t>
    </rPh>
    <phoneticPr fontId="1"/>
  </si>
  <si>
    <t>軽自動車(トラック)</t>
    <rPh sb="0" eb="4">
      <t>ケイジドウシャ</t>
    </rPh>
    <phoneticPr fontId="1"/>
  </si>
  <si>
    <t>トラクタ</t>
    <phoneticPr fontId="1"/>
  </si>
  <si>
    <t>トラック(小型)</t>
    <rPh sb="5" eb="7">
      <t>コガタ</t>
    </rPh>
    <phoneticPr fontId="1"/>
  </si>
  <si>
    <t>トラック(中型)</t>
    <rPh sb="5" eb="7">
      <t>チュウガタ</t>
    </rPh>
    <phoneticPr fontId="1"/>
  </si>
  <si>
    <t>トラック(大型)</t>
    <rPh sb="5" eb="7">
      <t>オオガタ</t>
    </rPh>
    <phoneticPr fontId="1"/>
  </si>
  <si>
    <t>◆事業用・自家用</t>
    <rPh sb="1" eb="4">
      <t>ジギョウヨウ</t>
    </rPh>
    <rPh sb="5" eb="8">
      <t>ジカヨウ</t>
    </rPh>
    <phoneticPr fontId="1"/>
  </si>
  <si>
    <t>事業用</t>
    <rPh sb="0" eb="3">
      <t>ジギョウヨウ</t>
    </rPh>
    <phoneticPr fontId="1"/>
  </si>
  <si>
    <t>自家用</t>
    <rPh sb="0" eb="3">
      <t>ジカヨウ</t>
    </rPh>
    <phoneticPr fontId="1"/>
  </si>
  <si>
    <t>代表者役職・氏名</t>
    <phoneticPr fontId="1"/>
  </si>
  <si>
    <t>(貸渡し先（リースの場合）</t>
    <phoneticPr fontId="1"/>
  </si>
  <si>
    <r>
      <t xml:space="preserve"> ）</t>
    </r>
    <r>
      <rPr>
        <vertAlign val="superscript"/>
        <sz val="14"/>
        <color theme="1"/>
        <rFont val="ＭＳ Ｐ明朝"/>
        <family val="1"/>
        <charset val="128"/>
      </rPr>
      <t>注2</t>
    </r>
    <phoneticPr fontId="1"/>
  </si>
  <si>
    <t>補助対象充電設備の申請番号</t>
    <phoneticPr fontId="1"/>
  </si>
  <si>
    <t>担当者（所属部署・職名・氏名）</t>
    <rPh sb="0" eb="3">
      <t>タントウシャ</t>
    </rPh>
    <phoneticPr fontId="1"/>
  </si>
  <si>
    <r>
      <t>前年度申請番号及び交付決定年月日</t>
    </r>
    <r>
      <rPr>
        <vertAlign val="superscript"/>
        <sz val="16"/>
        <color theme="1"/>
        <rFont val="ＭＳ Ｐ明朝"/>
        <family val="1"/>
        <charset val="128"/>
      </rPr>
      <t>注４</t>
    </r>
    <phoneticPr fontId="1"/>
  </si>
  <si>
    <t xml:space="preserve">住所 </t>
    <phoneticPr fontId="1"/>
  </si>
  <si>
    <t>様式第１(その５の１)</t>
    <rPh sb="0" eb="2">
      <t>ヨウシキ</t>
    </rPh>
    <rPh sb="2" eb="3">
      <t>ダイ</t>
    </rPh>
    <phoneticPr fontId="1"/>
  </si>
  <si>
    <r>
      <t xml:space="preserve">補助対象車両使用者
</t>
    </r>
    <r>
      <rPr>
        <sz val="8"/>
        <color theme="1"/>
        <rFont val="ＭＳ Ｐ明朝"/>
        <family val="1"/>
        <charset val="128"/>
      </rPr>
      <t>(リースの場合は貸渡し先)
事業者名又は個人の場合は氏名
注１</t>
    </r>
    <rPh sb="0" eb="9">
      <t>ホジョタイショウシャリョウシヨウシャ</t>
    </rPh>
    <rPh sb="15" eb="17">
      <t>バアイ</t>
    </rPh>
    <rPh sb="18" eb="20">
      <t>カシワタ</t>
    </rPh>
    <rPh sb="21" eb="22">
      <t>サキ</t>
    </rPh>
    <rPh sb="24" eb="28">
      <t>ジギョウシャメイ</t>
    </rPh>
    <rPh sb="28" eb="29">
      <t>マタ</t>
    </rPh>
    <rPh sb="30" eb="32">
      <t>コジン</t>
    </rPh>
    <rPh sb="33" eb="35">
      <t>バアイ</t>
    </rPh>
    <rPh sb="36" eb="38">
      <t>シメイ</t>
    </rPh>
    <rPh sb="39" eb="40">
      <t>チュウ</t>
    </rPh>
    <phoneticPr fontId="1"/>
  </si>
  <si>
    <t>住所</t>
    <rPh sb="0" eb="2">
      <t>ジュウショ</t>
    </rPh>
    <phoneticPr fontId="1"/>
  </si>
  <si>
    <t>資本金(事業者の場合)</t>
    <rPh sb="0" eb="3">
      <t>シホンキン</t>
    </rPh>
    <rPh sb="4" eb="7">
      <t>ジギョウシャ</t>
    </rPh>
    <rPh sb="8" eb="10">
      <t>バアイ</t>
    </rPh>
    <phoneticPr fontId="1"/>
  </si>
  <si>
    <t>円</t>
    <rPh sb="0" eb="1">
      <t>エン</t>
    </rPh>
    <phoneticPr fontId="1"/>
  </si>
  <si>
    <t>従業員数（事業者の場合）</t>
    <rPh sb="0" eb="4">
      <t>ジュウギョウインスウ</t>
    </rPh>
    <rPh sb="5" eb="8">
      <t>ジギョウシャ</t>
    </rPh>
    <rPh sb="9" eb="11">
      <t>バアイ</t>
    </rPh>
    <phoneticPr fontId="1"/>
  </si>
  <si>
    <t>人</t>
    <rPh sb="0" eb="1">
      <t>ヒト</t>
    </rPh>
    <phoneticPr fontId="1"/>
  </si>
  <si>
    <t>車両使用者の経営する
事業</t>
    <rPh sb="0" eb="2">
      <t>シャリョウ</t>
    </rPh>
    <rPh sb="2" eb="5">
      <t>シヨウシャ</t>
    </rPh>
    <rPh sb="6" eb="8">
      <t>ケイエイ</t>
    </rPh>
    <rPh sb="11" eb="13">
      <t>ジギョウ</t>
    </rPh>
    <phoneticPr fontId="1"/>
  </si>
  <si>
    <t>１.運輸、運送、倉庫</t>
    <phoneticPr fontId="1"/>
  </si>
  <si>
    <t>２.鉄道、道路関連</t>
    <phoneticPr fontId="1"/>
  </si>
  <si>
    <t>３.航空、宇宙関連</t>
    <phoneticPr fontId="1"/>
  </si>
  <si>
    <t>該当事業の番号
を記入→</t>
    <phoneticPr fontId="1"/>
  </si>
  <si>
    <t>６.服飾</t>
    <phoneticPr fontId="1"/>
  </si>
  <si>
    <t>７.建設、住宅、土木関連</t>
    <phoneticPr fontId="1"/>
  </si>
  <si>
    <t>８.農林、水産</t>
    <phoneticPr fontId="1"/>
  </si>
  <si>
    <t>９.医療、福祉関連</t>
    <phoneticPr fontId="1"/>
  </si>
  <si>
    <t>１０.官公庁、地方公共団体、大学、研究機関</t>
    <phoneticPr fontId="1"/>
  </si>
  <si>
    <t>１１.電気、通信、情報、ＩＴ関連</t>
    <phoneticPr fontId="1"/>
  </si>
  <si>
    <t>１２.レンタル</t>
    <phoneticPr fontId="1"/>
  </si>
  <si>
    <t>１３.ビル、ホテル、旅館、レジャー施設、各種サービス</t>
    <phoneticPr fontId="1"/>
  </si>
  <si>
    <t>１４.その他（</t>
    <rPh sb="5" eb="6">
      <t>タ</t>
    </rPh>
    <phoneticPr fontId="1"/>
  </si>
  <si>
    <t>）</t>
    <phoneticPr fontId="1"/>
  </si>
  <si>
    <t>１.貨物運送</t>
    <phoneticPr fontId="1"/>
  </si>
  <si>
    <t>２.機材・部品運搬</t>
    <phoneticPr fontId="1"/>
  </si>
  <si>
    <t>３.塵芥運搬</t>
    <phoneticPr fontId="1"/>
  </si>
  <si>
    <t>４.特種用途</t>
    <phoneticPr fontId="1"/>
  </si>
  <si>
    <t>６.移動販売車</t>
    <phoneticPr fontId="1"/>
  </si>
  <si>
    <t>７.調理販売</t>
    <phoneticPr fontId="1"/>
  </si>
  <si>
    <t>８.レンタル</t>
    <phoneticPr fontId="1"/>
  </si>
  <si>
    <t>９.製品プロモーション・デモンストレーション</t>
    <phoneticPr fontId="1"/>
  </si>
  <si>
    <t>１０.その他（</t>
    <rPh sb="5" eb="6">
      <t>タ</t>
    </rPh>
    <phoneticPr fontId="1"/>
  </si>
  <si>
    <t>注１　官公庁、地方公共団体、大学、研究機関等は、その名称を記入</t>
    <rPh sb="0" eb="1">
      <t>チュウ</t>
    </rPh>
    <rPh sb="3" eb="6">
      <t>カンコウチョウ</t>
    </rPh>
    <rPh sb="7" eb="9">
      <t>チホウ</t>
    </rPh>
    <rPh sb="9" eb="11">
      <t>コウキョウ</t>
    </rPh>
    <rPh sb="11" eb="13">
      <t>ダンタイ</t>
    </rPh>
    <rPh sb="14" eb="16">
      <t>ダイガク</t>
    </rPh>
    <rPh sb="17" eb="19">
      <t>ケンキュウ</t>
    </rPh>
    <rPh sb="19" eb="21">
      <t>キカン</t>
    </rPh>
    <rPh sb="21" eb="22">
      <t>ナド</t>
    </rPh>
    <rPh sb="26" eb="28">
      <t>メイショウ</t>
    </rPh>
    <rPh sb="29" eb="31">
      <t>キニュウ</t>
    </rPh>
    <phoneticPr fontId="1"/>
  </si>
  <si>
    <t>令和７年度補正予算　商用車等の電動化促進事業（トラック）実施計画書　（車両使用者）</t>
    <rPh sb="0" eb="2">
      <t>レイワ</t>
    </rPh>
    <rPh sb="3" eb="5">
      <t>ネンド</t>
    </rPh>
    <rPh sb="5" eb="7">
      <t>ホセイ</t>
    </rPh>
    <rPh sb="7" eb="9">
      <t>ヨサン</t>
    </rPh>
    <rPh sb="10" eb="13">
      <t>ショウヨウシャ</t>
    </rPh>
    <rPh sb="13" eb="14">
      <t>ナド</t>
    </rPh>
    <rPh sb="15" eb="17">
      <t>デンドウ</t>
    </rPh>
    <rPh sb="17" eb="18">
      <t>カ</t>
    </rPh>
    <rPh sb="18" eb="20">
      <t>ソクシン</t>
    </rPh>
    <rPh sb="20" eb="22">
      <t>ジギョウ</t>
    </rPh>
    <rPh sb="28" eb="30">
      <t>ジッシ</t>
    </rPh>
    <rPh sb="30" eb="33">
      <t>ケイカクショ</t>
    </rPh>
    <rPh sb="35" eb="37">
      <t>シャリョウ</t>
    </rPh>
    <rPh sb="37" eb="40">
      <t>シヨウシャ</t>
    </rPh>
    <phoneticPr fontId="1"/>
  </si>
  <si>
    <t>４.製造</t>
    <phoneticPr fontId="1"/>
  </si>
  <si>
    <t>５.販売、卸し、飲食、小売り、コンビニ</t>
    <rPh sb="2" eb="4">
      <t>ハンバイ</t>
    </rPh>
    <phoneticPr fontId="1"/>
  </si>
  <si>
    <t>５.自社製品・荷物搬送（自家用）</t>
    <rPh sb="12" eb="15">
      <t>ジカヨウ</t>
    </rPh>
    <phoneticPr fontId="1"/>
  </si>
  <si>
    <t>商用車等の電動化促進事業(トラック)　実施計画書（導入予定表）</t>
    <rPh sb="0" eb="3">
      <t>ショウヨウシャ</t>
    </rPh>
    <rPh sb="3" eb="4">
      <t>ナド</t>
    </rPh>
    <rPh sb="5" eb="12">
      <t>デンドウカソクシンジギョウ</t>
    </rPh>
    <rPh sb="19" eb="24">
      <t>ジッシケイカクショ</t>
    </rPh>
    <rPh sb="25" eb="30">
      <t>ドウニュウヨテイヒョウ</t>
    </rPh>
    <phoneticPr fontId="1"/>
  </si>
  <si>
    <t>補助対象車両使用者
(リースの場合は貸渡し先)</t>
    <rPh sb="0" eb="9">
      <t>ホジョタイショウシャリョウシヨウシャ</t>
    </rPh>
    <rPh sb="15" eb="17">
      <t>バアイ</t>
    </rPh>
    <rPh sb="18" eb="20">
      <t>カシワタ</t>
    </rPh>
    <rPh sb="21" eb="22">
      <t>サキ</t>
    </rPh>
    <phoneticPr fontId="1"/>
  </si>
  <si>
    <r>
      <t>種類</t>
    </r>
    <r>
      <rPr>
        <vertAlign val="superscript"/>
        <sz val="10"/>
        <color theme="1"/>
        <rFont val="ＭＳ Ｐ明朝"/>
        <family val="1"/>
        <charset val="128"/>
      </rPr>
      <t>注２</t>
    </r>
    <rPh sb="0" eb="2">
      <t>シュルイ</t>
    </rPh>
    <rPh sb="2" eb="3">
      <t>チュウ</t>
    </rPh>
    <phoneticPr fontId="1"/>
  </si>
  <si>
    <t>水素内燃</t>
    <rPh sb="0" eb="2">
      <t>スイソ</t>
    </rPh>
    <rPh sb="2" eb="4">
      <t>ナイネン</t>
    </rPh>
    <phoneticPr fontId="1"/>
  </si>
  <si>
    <t>改造車</t>
    <rPh sb="0" eb="2">
      <t>カイゾウ</t>
    </rPh>
    <rPh sb="2" eb="3">
      <t>シャ</t>
    </rPh>
    <phoneticPr fontId="1"/>
  </si>
  <si>
    <r>
      <rPr>
        <sz val="10"/>
        <color theme="1"/>
        <rFont val="ＭＳ Ｐ明朝"/>
        <family val="1"/>
        <charset val="128"/>
      </rPr>
      <t>区分</t>
    </r>
    <r>
      <rPr>
        <vertAlign val="superscript"/>
        <sz val="10"/>
        <color theme="1"/>
        <rFont val="ＭＳ Ｐ明朝"/>
        <family val="1"/>
        <charset val="128"/>
      </rPr>
      <t>注３</t>
    </r>
    <rPh sb="0" eb="2">
      <t>クブン</t>
    </rPh>
    <rPh sb="2" eb="3">
      <t>チュウ</t>
    </rPh>
    <phoneticPr fontId="1"/>
  </si>
  <si>
    <t>事業用・自家用</t>
    <rPh sb="0" eb="3">
      <t>ジギョウヨウ</t>
    </rPh>
    <rPh sb="4" eb="7">
      <t>ジカヨウ</t>
    </rPh>
    <phoneticPr fontId="1"/>
  </si>
  <si>
    <r>
      <t>車名</t>
    </r>
    <r>
      <rPr>
        <vertAlign val="superscript"/>
        <sz val="11"/>
        <color theme="1"/>
        <rFont val="ＭＳ Ｐ明朝"/>
        <family val="1"/>
        <charset val="128"/>
      </rPr>
      <t>注４</t>
    </r>
    <rPh sb="0" eb="2">
      <t>シャメイ</t>
    </rPh>
    <rPh sb="2" eb="3">
      <t>チュウ</t>
    </rPh>
    <phoneticPr fontId="1"/>
  </si>
  <si>
    <r>
      <t>通称名</t>
    </r>
    <r>
      <rPr>
        <vertAlign val="superscript"/>
        <sz val="11"/>
        <color theme="1"/>
        <rFont val="ＭＳ Ｐ明朝"/>
        <family val="1"/>
        <charset val="128"/>
      </rPr>
      <t>注４</t>
    </r>
    <rPh sb="0" eb="3">
      <t>ツウショウメイ</t>
    </rPh>
    <rPh sb="3" eb="4">
      <t>チュウ</t>
    </rPh>
    <phoneticPr fontId="1"/>
  </si>
  <si>
    <r>
      <rPr>
        <sz val="11"/>
        <color theme="1"/>
        <rFont val="ＭＳ Ｐ明朝"/>
        <family val="1"/>
        <charset val="128"/>
      </rPr>
      <t>型式</t>
    </r>
    <r>
      <rPr>
        <vertAlign val="superscript"/>
        <sz val="11"/>
        <color theme="1"/>
        <rFont val="ＭＳ Ｐ明朝"/>
        <family val="1"/>
        <charset val="128"/>
      </rPr>
      <t>注４</t>
    </r>
    <rPh sb="0" eb="2">
      <t>カタシキ</t>
    </rPh>
    <rPh sb="2" eb="3">
      <t>チュウ</t>
    </rPh>
    <phoneticPr fontId="1"/>
  </si>
  <si>
    <r>
      <t>バッテリーサイズ等</t>
    </r>
    <r>
      <rPr>
        <vertAlign val="superscript"/>
        <sz val="9"/>
        <color theme="1"/>
        <rFont val="ＭＳ Ｐ明朝"/>
        <family val="1"/>
        <charset val="128"/>
      </rPr>
      <t>注９</t>
    </r>
    <rPh sb="8" eb="9">
      <t>ナド</t>
    </rPh>
    <rPh sb="9" eb="10">
      <t>チュウ</t>
    </rPh>
    <phoneticPr fontId="1"/>
  </si>
  <si>
    <t>営業所位置
(使用本拠の位置・住所)</t>
    <rPh sb="0" eb="5">
      <t>エイギョウショイチ</t>
    </rPh>
    <rPh sb="7" eb="11">
      <t>シヨウホンキョ</t>
    </rPh>
    <rPh sb="12" eb="14">
      <t>イチ</t>
    </rPh>
    <rPh sb="15" eb="17">
      <t>ジュウショ</t>
    </rPh>
    <phoneticPr fontId="1"/>
  </si>
  <si>
    <t>（A)</t>
    <phoneticPr fontId="1"/>
  </si>
  <si>
    <t>（A)×（B)</t>
    <phoneticPr fontId="1"/>
  </si>
  <si>
    <t>抵当権設定の予定</t>
    <rPh sb="0" eb="3">
      <t>テイトウケン</t>
    </rPh>
    <rPh sb="3" eb="5">
      <t>セッテイ</t>
    </rPh>
    <rPh sb="6" eb="8">
      <t>ヨテイ</t>
    </rPh>
    <phoneticPr fontId="1"/>
  </si>
  <si>
    <t>注１</t>
    <rPh sb="0" eb="1">
      <t>チュウ</t>
    </rPh>
    <phoneticPr fontId="1"/>
  </si>
  <si>
    <t>注２</t>
    <rPh sb="0" eb="1">
      <t>チュウ</t>
    </rPh>
    <phoneticPr fontId="1"/>
  </si>
  <si>
    <t>注３</t>
    <rPh sb="0" eb="1">
      <t>チュウ</t>
    </rPh>
    <phoneticPr fontId="1"/>
  </si>
  <si>
    <t>注４</t>
    <rPh sb="0" eb="1">
      <t>チュウ</t>
    </rPh>
    <phoneticPr fontId="1"/>
  </si>
  <si>
    <t>注５</t>
    <rPh sb="0" eb="1">
      <t>チュウ</t>
    </rPh>
    <phoneticPr fontId="1"/>
  </si>
  <si>
    <t>注６</t>
    <rPh sb="0" eb="1">
      <t>チュウ</t>
    </rPh>
    <phoneticPr fontId="1"/>
  </si>
  <si>
    <t>注７</t>
    <rPh sb="0" eb="1">
      <t>チュウ</t>
    </rPh>
    <phoneticPr fontId="1"/>
  </si>
  <si>
    <t>注８</t>
    <rPh sb="0" eb="1">
      <t>チュウ</t>
    </rPh>
    <phoneticPr fontId="1"/>
  </si>
  <si>
    <t>注９</t>
    <rPh sb="0" eb="1">
      <t>チュウ</t>
    </rPh>
    <phoneticPr fontId="1"/>
  </si>
  <si>
    <t>バッテリーサイズ等で基準額が異なる場合は記入する</t>
    <phoneticPr fontId="1"/>
  </si>
  <si>
    <t>注１０</t>
    <rPh sb="0" eb="1">
      <t>チュウ</t>
    </rPh>
    <phoneticPr fontId="1"/>
  </si>
  <si>
    <t>注１１</t>
    <rPh sb="0" eb="1">
      <t>チュウ</t>
    </rPh>
    <phoneticPr fontId="1"/>
  </si>
  <si>
    <t>※型式ごとに記入</t>
    <rPh sb="1" eb="3">
      <t>カタシキ</t>
    </rPh>
    <rPh sb="6" eb="8">
      <t>キニュウ</t>
    </rPh>
    <phoneticPr fontId="1"/>
  </si>
  <si>
    <r>
      <t>事業者名又は個人の
場合は氏名</t>
    </r>
    <r>
      <rPr>
        <vertAlign val="superscript"/>
        <sz val="8"/>
        <color theme="1"/>
        <rFont val="ＭＳ Ｐ明朝"/>
        <family val="1"/>
        <charset val="128"/>
      </rPr>
      <t>注１</t>
    </r>
    <rPh sb="0" eb="4">
      <t>ジギョウシャメイ</t>
    </rPh>
    <rPh sb="4" eb="5">
      <t>マタ</t>
    </rPh>
    <rPh sb="6" eb="8">
      <t>コジン</t>
    </rPh>
    <rPh sb="10" eb="12">
      <t>バアイ</t>
    </rPh>
    <rPh sb="13" eb="15">
      <t>シメイ</t>
    </rPh>
    <rPh sb="15" eb="16">
      <t>チュウ</t>
    </rPh>
    <phoneticPr fontId="1"/>
  </si>
  <si>
    <t>…入力必須</t>
  </si>
  <si>
    <t>…必要な場合入力</t>
    <phoneticPr fontId="1"/>
  </si>
  <si>
    <t>…入力不要項目</t>
    <phoneticPr fontId="1"/>
  </si>
  <si>
    <t>…自動算出のため入力不要</t>
  </si>
  <si>
    <t>1型式目</t>
    <rPh sb="1" eb="4">
      <t>カタシキメ</t>
    </rPh>
    <phoneticPr fontId="1"/>
  </si>
  <si>
    <t>2型式目</t>
    <phoneticPr fontId="1"/>
  </si>
  <si>
    <t>3型式目</t>
    <phoneticPr fontId="1"/>
  </si>
  <si>
    <t>4型式目</t>
    <phoneticPr fontId="1"/>
  </si>
  <si>
    <t>5型式目</t>
    <phoneticPr fontId="1"/>
  </si>
  <si>
    <t>変更車検証添付</t>
    <rPh sb="0" eb="2">
      <t>ヘンコウ</t>
    </rPh>
    <rPh sb="2" eb="5">
      <t>シャケンショウ</t>
    </rPh>
    <rPh sb="5" eb="7">
      <t>テンプ</t>
    </rPh>
    <phoneticPr fontId="1"/>
  </si>
  <si>
    <t>登録番号（変更車検証）</t>
    <rPh sb="0" eb="4">
      <t>トウロクバンゴウ</t>
    </rPh>
    <rPh sb="5" eb="7">
      <t>ヘンコウ</t>
    </rPh>
    <rPh sb="7" eb="10">
      <t>シャケンショウ</t>
    </rPh>
    <phoneticPr fontId="1"/>
  </si>
  <si>
    <t>登録番号（新規車検証）</t>
    <rPh sb="0" eb="4">
      <t>トウロクバンゴウ</t>
    </rPh>
    <rPh sb="5" eb="7">
      <t>シンキ</t>
    </rPh>
    <rPh sb="7" eb="10">
      <t>シャケンショウ</t>
    </rPh>
    <phoneticPr fontId="1"/>
  </si>
  <si>
    <t>営業所名（新規登録時）</t>
    <rPh sb="0" eb="4">
      <t>エイギョウショメイ</t>
    </rPh>
    <rPh sb="5" eb="7">
      <t>シンキ</t>
    </rPh>
    <rPh sb="7" eb="10">
      <t>トウロクジ</t>
    </rPh>
    <phoneticPr fontId="1"/>
  </si>
  <si>
    <t>営業所名（変更後）</t>
    <rPh sb="0" eb="4">
      <t>エイギョウショメイ</t>
    </rPh>
    <rPh sb="5" eb="8">
      <t>ヘンコウゴ</t>
    </rPh>
    <phoneticPr fontId="1"/>
  </si>
  <si>
    <t>営業所位置（使用本拠の位置・住所）
（新規車検証）</t>
    <rPh sb="0" eb="5">
      <t>エイギョウショイチ</t>
    </rPh>
    <rPh sb="6" eb="10">
      <t>シヨウホンキョ</t>
    </rPh>
    <rPh sb="11" eb="13">
      <t>イチ</t>
    </rPh>
    <rPh sb="14" eb="16">
      <t>ジュウショ</t>
    </rPh>
    <rPh sb="19" eb="24">
      <t>シンキシャケンショウ</t>
    </rPh>
    <phoneticPr fontId="1"/>
  </si>
  <si>
    <t>営業所位置（使用本拠の位置・住所）
（変更後車検証）</t>
    <rPh sb="0" eb="5">
      <t>エイギョウショイチ</t>
    </rPh>
    <rPh sb="6" eb="10">
      <t>シヨウホンキョ</t>
    </rPh>
    <rPh sb="11" eb="13">
      <t>イチ</t>
    </rPh>
    <rPh sb="14" eb="16">
      <t>ジュウショ</t>
    </rPh>
    <rPh sb="19" eb="22">
      <t>ヘンコウゴ</t>
    </rPh>
    <rPh sb="22" eb="25">
      <t>シャケンショウ</t>
    </rPh>
    <phoneticPr fontId="1"/>
  </si>
  <si>
    <t>抵当権の
有無</t>
    <rPh sb="0" eb="3">
      <t>テイトウケン</t>
    </rPh>
    <rPh sb="5" eb="7">
      <t>ウム</t>
    </rPh>
    <phoneticPr fontId="1"/>
  </si>
  <si>
    <t>法定耐用年数</t>
    <rPh sb="0" eb="6">
      <t>ホウテイタイヨウネンスウ</t>
    </rPh>
    <phoneticPr fontId="1"/>
  </si>
  <si>
    <t>補助金交付申請額（1台分）</t>
    <rPh sb="0" eb="8">
      <t>ホジョキンコウフシンセイガク</t>
    </rPh>
    <rPh sb="10" eb="12">
      <t>ダイブン</t>
    </rPh>
    <phoneticPr fontId="1"/>
  </si>
  <si>
    <t>様式第１(その９)</t>
    <rPh sb="0" eb="2">
      <t>ヨウシキ</t>
    </rPh>
    <rPh sb="2" eb="3">
      <t>ダイ</t>
    </rPh>
    <phoneticPr fontId="1"/>
  </si>
  <si>
    <t>表明書</t>
    <phoneticPr fontId="1"/>
  </si>
  <si>
    <t>一般財団法人環境優良車普及機構</t>
    <rPh sb="0" eb="6">
      <t>イッパンザイダンホウジン</t>
    </rPh>
    <rPh sb="6" eb="11">
      <t>カンキョウユウリョウシャ</t>
    </rPh>
    <rPh sb="11" eb="15">
      <t>フキュウキコウ</t>
    </rPh>
    <phoneticPr fontId="1"/>
  </si>
  <si>
    <t>　</t>
    <phoneticPr fontId="1"/>
  </si>
  <si>
    <t>代  表  理  事　　　堀　 家　　 久　 靖  殿</t>
    <rPh sb="0" eb="1">
      <t>ダイ</t>
    </rPh>
    <rPh sb="3" eb="4">
      <t>オモテ</t>
    </rPh>
    <rPh sb="6" eb="7">
      <t>リ</t>
    </rPh>
    <rPh sb="9" eb="10">
      <t>コト</t>
    </rPh>
    <rPh sb="13" eb="14">
      <t>ホリ</t>
    </rPh>
    <rPh sb="16" eb="17">
      <t>イエ</t>
    </rPh>
    <rPh sb="20" eb="21">
      <t>ヒサシ</t>
    </rPh>
    <rPh sb="23" eb="24">
      <t>ヤスシ</t>
    </rPh>
    <rPh sb="26" eb="27">
      <t>ドノ</t>
    </rPh>
    <phoneticPr fontId="1"/>
  </si>
  <si>
    <t>氏名又は名称</t>
    <phoneticPr fontId="1"/>
  </si>
  <si>
    <r>
      <t>　以下の⑴又は⑵の取組を実施します。</t>
    </r>
    <r>
      <rPr>
        <vertAlign val="superscript"/>
        <sz val="11"/>
        <color theme="1"/>
        <rFont val="ＭＳ Ｐ明朝"/>
        <family val="1"/>
        <charset val="128"/>
      </rPr>
      <t>注1</t>
    </r>
    <phoneticPr fontId="1"/>
  </si>
  <si>
    <t>⑴　ＧＸリーグへの参画</t>
    <phoneticPr fontId="1"/>
  </si>
  <si>
    <t>⑵　以下の取組</t>
    <phoneticPr fontId="1"/>
  </si>
  <si>
    <r>
      <t>①　国内でのScope1・2に関する削減目標を設定し、進捗状況を毎年報告・公表</t>
    </r>
    <r>
      <rPr>
        <vertAlign val="superscript"/>
        <sz val="11"/>
        <color theme="1"/>
        <rFont val="ＭＳ Ｐ明朝"/>
        <family val="1"/>
        <charset val="128"/>
      </rPr>
      <t>注２</t>
    </r>
    <phoneticPr fontId="1"/>
  </si>
  <si>
    <t>②　①の目標達成ができない場合、Ｊ-クレジット等の適格クレジットを調達する、又は未達理由を報告・公表</t>
    <phoneticPr fontId="1"/>
  </si>
  <si>
    <t>注１</t>
    <phoneticPr fontId="1"/>
  </si>
  <si>
    <t>表明の際は、“□”にレ点を入れること</t>
    <phoneticPr fontId="1"/>
  </si>
  <si>
    <t>注２</t>
    <phoneticPr fontId="1"/>
  </si>
  <si>
    <t>代表者役職・氏名</t>
    <rPh sb="3" eb="5">
      <t>ヤクショク</t>
    </rPh>
    <phoneticPr fontId="1"/>
  </si>
  <si>
    <t>〔令和７年度補正予算商用車等の電動化促進事業（トラック）に係る表明〕</t>
    <phoneticPr fontId="1"/>
  </si>
  <si>
    <t>以下のCO2排出削減のための取組の実施について表明いたします。</t>
    <phoneticPr fontId="1"/>
  </si>
  <si>
    <t>令和８年度以降毎年度の排出実績及び目標達成に向けた進捗状況を、第三者による検証を経て、毎年度公表すること。なお、</t>
    <phoneticPr fontId="1"/>
  </si>
  <si>
    <t>第三者検証については、「ＧＸリーグ第三者検証ガイドライン」に則ること</t>
    <phoneticPr fontId="1"/>
  </si>
  <si>
    <t>別添</t>
    <rPh sb="0" eb="2">
      <t>ベッテン</t>
    </rPh>
    <phoneticPr fontId="1"/>
  </si>
  <si>
    <t>誓　約　書</t>
    <phoneticPr fontId="1"/>
  </si>
  <si>
    <t xml:space="preserve">申請者   住　所 </t>
    <phoneticPr fontId="1"/>
  </si>
  <si>
    <t>氏名又は名称</t>
    <rPh sb="0" eb="2">
      <t>シメイ</t>
    </rPh>
    <rPh sb="2" eb="3">
      <t>マタ</t>
    </rPh>
    <rPh sb="4" eb="6">
      <t>メイショウ</t>
    </rPh>
    <phoneticPr fontId="1"/>
  </si>
  <si>
    <t>(貸渡し先(ﾘｰｽの場合)</t>
    <rPh sb="1" eb="3">
      <t>カシワタ</t>
    </rPh>
    <rPh sb="4" eb="5">
      <t>サキ</t>
    </rPh>
    <rPh sb="10" eb="12">
      <t>バアイ</t>
    </rPh>
    <phoneticPr fontId="1"/>
  </si>
  <si>
    <t>)</t>
    <phoneticPr fontId="1"/>
  </si>
  <si>
    <t>代表者役職・氏名</t>
    <rPh sb="0" eb="3">
      <t>ダイヒョウシャ</t>
    </rPh>
    <rPh sb="3" eb="5">
      <t>ヤクショク</t>
    </rPh>
    <rPh sb="6" eb="8">
      <t>シメイ</t>
    </rPh>
    <phoneticPr fontId="1"/>
  </si>
  <si>
    <t>　私は脱炭素成長型経済構造移行推進対策費補助金（商用車等の電動化促進事業（トラック））の申請を実施するに当たり下記の内容について理解の上、遵守することを誓約します。リースにおける車両、充電設備の貸渡先に対しても誓約内容を遵守するよう求めます。この誓約書の内容と事実が反することが判明した場合には、当該事実に関して一切の措置に対して意義の申立てを行いません。</t>
    <phoneticPr fontId="1"/>
  </si>
  <si>
    <t>記</t>
    <rPh sb="0" eb="1">
      <t>キ</t>
    </rPh>
    <phoneticPr fontId="1"/>
  </si>
  <si>
    <t>交付規程、公募要領に記載の注意事項、特に以下 「申請に関する誓約内容」について、内容を確認し
合意する場合、チェック☑を入れてください。</t>
    <phoneticPr fontId="1"/>
  </si>
  <si>
    <t>※すべての項目にチェックがない場合は、申請できません。</t>
    <phoneticPr fontId="1"/>
  </si>
  <si>
    <t>[申請に関する誓約内容]</t>
    <phoneticPr fontId="1"/>
  </si>
  <si>
    <t>ないこと。</t>
    <phoneticPr fontId="1"/>
  </si>
  <si>
    <t>申請は行わないこと。</t>
    <phoneticPr fontId="1"/>
  </si>
  <si>
    <t>設備）の間、保存しておかなければならないこと。</t>
    <phoneticPr fontId="1"/>
  </si>
  <si>
    <t>電設備に貼付すること。</t>
    <phoneticPr fontId="1"/>
  </si>
  <si>
    <t>し、譲渡し、交換し、貸し付け、担保に供し、又は取壊し（廃棄を含む。）を行ってはならないこと。</t>
    <phoneticPr fontId="1"/>
  </si>
  <si>
    <t>ときは、改善のための指導を受けるとともに、事態の重大なものについては交付決定の取り消しもあること。</t>
    <phoneticPr fontId="1"/>
  </si>
  <si>
    <t>事業報告書（走行データ報告書）を当該年度及びその後１年間提出が必要であること。</t>
    <phoneticPr fontId="1"/>
  </si>
  <si>
    <t>◆誓約書</t>
    <rPh sb="1" eb="4">
      <t>セイヤクショ</t>
    </rPh>
    <phoneticPr fontId="1"/>
  </si>
  <si>
    <t>誓約書の内容すべてに合意する</t>
    <phoneticPr fontId="1"/>
  </si>
  <si>
    <t>～</t>
    <phoneticPr fontId="1"/>
  </si>
  <si>
    <t>様式第１(その６の１)</t>
    <rPh sb="0" eb="2">
      <t>ヨウシキ</t>
    </rPh>
    <rPh sb="2" eb="3">
      <t>ダイ</t>
    </rPh>
    <phoneticPr fontId="1"/>
  </si>
  <si>
    <t>導入台数（令和８年２月２日～令和９年１月１５日）</t>
    <rPh sb="0" eb="4">
      <t>ドウニュウダイスウ</t>
    </rPh>
    <rPh sb="5" eb="7">
      <t>レイワ</t>
    </rPh>
    <rPh sb="8" eb="9">
      <t>ネン</t>
    </rPh>
    <rPh sb="10" eb="11">
      <t>ガツ</t>
    </rPh>
    <rPh sb="12" eb="13">
      <t>ニチ</t>
    </rPh>
    <rPh sb="14" eb="16">
      <t>レイワ</t>
    </rPh>
    <rPh sb="17" eb="18">
      <t>ネン</t>
    </rPh>
    <rPh sb="19" eb="20">
      <t>ガツ</t>
    </rPh>
    <rPh sb="22" eb="23">
      <t>ニチ</t>
    </rPh>
    <phoneticPr fontId="1"/>
  </si>
  <si>
    <t>令和７年度(補正)</t>
    <rPh sb="0" eb="2">
      <t>レイワ</t>
    </rPh>
    <rPh sb="3" eb="5">
      <t>ネンド</t>
    </rPh>
    <rPh sb="6" eb="8">
      <t>ホセイ</t>
    </rPh>
    <phoneticPr fontId="1"/>
  </si>
  <si>
    <t>ZAB</t>
    <phoneticPr fontId="1"/>
  </si>
  <si>
    <t>S</t>
    <phoneticPr fontId="1"/>
  </si>
  <si>
    <r>
      <t>導入計画台数</t>
    </r>
    <r>
      <rPr>
        <vertAlign val="superscript"/>
        <sz val="9"/>
        <color theme="1"/>
        <rFont val="ＭＳ Ｐ明朝"/>
        <family val="1"/>
        <charset val="128"/>
      </rPr>
      <t>注６</t>
    </r>
    <rPh sb="0" eb="6">
      <t>ドウニュウケイカクダイスウ</t>
    </rPh>
    <rPh sb="6" eb="7">
      <t>チュウ</t>
    </rPh>
    <phoneticPr fontId="1"/>
  </si>
  <si>
    <t>本事業(補助対象車両の導入)に係る本補助金
以外の国の補助金の交付又は交付申請の有無</t>
    <rPh sb="0" eb="3">
      <t>ホンジギョウ</t>
    </rPh>
    <rPh sb="4" eb="10">
      <t>ホジョタイショウシャリョウ</t>
    </rPh>
    <rPh sb="11" eb="13">
      <t>ドウニュウ</t>
    </rPh>
    <rPh sb="15" eb="16">
      <t>カカワ</t>
    </rPh>
    <rPh sb="17" eb="18">
      <t>ホン</t>
    </rPh>
    <rPh sb="18" eb="21">
      <t>ホジョキン</t>
    </rPh>
    <rPh sb="22" eb="24">
      <t>イガイ</t>
    </rPh>
    <rPh sb="25" eb="26">
      <t>クニ</t>
    </rPh>
    <rPh sb="27" eb="30">
      <t>ホジョキン</t>
    </rPh>
    <rPh sb="31" eb="33">
      <t>コウフ</t>
    </rPh>
    <rPh sb="33" eb="34">
      <t>マタ</t>
    </rPh>
    <rPh sb="35" eb="39">
      <t>コウフシンセイ</t>
    </rPh>
    <rPh sb="40" eb="42">
      <t>ウム</t>
    </rPh>
    <phoneticPr fontId="1"/>
  </si>
  <si>
    <t>官公庁、地方公共団体、大学、研究機関等は、その名称を記入</t>
    <phoneticPr fontId="1"/>
  </si>
  <si>
    <t>ＢＥＶ：電気自動車、ＰＨＥＶ：プラグインハイブリッド自動車、ＦＣＶ：燃料電池自動車</t>
    <phoneticPr fontId="1"/>
  </si>
  <si>
    <t>大型車 車両総重量（GVW）１２ｔ超</t>
    <phoneticPr fontId="1"/>
  </si>
  <si>
    <t>中型車 車両総重量（GVW）７．５t超１２ｔ以下</t>
    <phoneticPr fontId="1"/>
  </si>
  <si>
    <t>小型車 車両総重量（GVW）２．５t超７．５ｔ以下</t>
    <phoneticPr fontId="1"/>
  </si>
  <si>
    <t>「事前登録された補助対象車両情報」に記載されている車名、通称名、型式であること</t>
    <phoneticPr fontId="1"/>
  </si>
  <si>
    <t>基準額：「事前登録された補助対象車両情報」に記載された基準額</t>
    <phoneticPr fontId="1"/>
  </si>
  <si>
    <t>※</t>
    <phoneticPr fontId="1"/>
  </si>
  <si>
    <t>同じ型式で事業用と自家用の両方を申請の場合は基準額が違うため、この様式は分けて記入すること</t>
    <phoneticPr fontId="1"/>
  </si>
  <si>
    <t>①</t>
    <phoneticPr fontId="1"/>
  </si>
  <si>
    <t>②</t>
    <phoneticPr fontId="1"/>
  </si>
  <si>
    <t>③</t>
    <phoneticPr fontId="1"/>
  </si>
  <si>
    <t>様式第１１の１（第１１条関係）</t>
    <rPh sb="0" eb="2">
      <t>ヨウシキ</t>
    </rPh>
    <rPh sb="2" eb="3">
      <t>ダイ</t>
    </rPh>
    <rPh sb="8" eb="9">
      <t>ダイ</t>
    </rPh>
    <rPh sb="11" eb="12">
      <t>ジョウ</t>
    </rPh>
    <rPh sb="12" eb="14">
      <t>カンケイ</t>
    </rPh>
    <phoneticPr fontId="1"/>
  </si>
  <si>
    <t>住　所</t>
    <phoneticPr fontId="1"/>
  </si>
  <si>
    <t>令和６年度補正予算脱炭素成長型経済構造移行推進対策費補助金</t>
    <phoneticPr fontId="1"/>
  </si>
  <si>
    <t>（商用車等の電動化促進事業（トラック））完了実績報告書</t>
    <phoneticPr fontId="1"/>
  </si>
  <si>
    <t>（トラックを報告する場合）</t>
    <phoneticPr fontId="1"/>
  </si>
  <si>
    <t>で交付決定の通知を受けた</t>
    <phoneticPr fontId="1"/>
  </si>
  <si>
    <t>（商用車等の電動化促進事業（トラック））交付規程第１１条第１項の規定に基づき下記のとおり報告します。</t>
    <phoneticPr fontId="1"/>
  </si>
  <si>
    <t>１</t>
    <phoneticPr fontId="1"/>
  </si>
  <si>
    <t>補助金の交付決定額及び交付決定年月日</t>
    <phoneticPr fontId="1"/>
  </si>
  <si>
    <t>金</t>
    <rPh sb="0" eb="1">
      <t>キン</t>
    </rPh>
    <phoneticPr fontId="1"/>
  </si>
  <si>
    <t>２</t>
    <phoneticPr fontId="1"/>
  </si>
  <si>
    <t>補助事業の実施状況及び補助金の経費収支実績</t>
    <phoneticPr fontId="1"/>
  </si>
  <si>
    <t>３</t>
    <phoneticPr fontId="1"/>
  </si>
  <si>
    <t>４</t>
    <phoneticPr fontId="1"/>
  </si>
  <si>
    <t>添付資料</t>
    <rPh sb="0" eb="2">
      <t>テンプ</t>
    </rPh>
    <rPh sb="2" eb="4">
      <t>シリョウ</t>
    </rPh>
    <phoneticPr fontId="1"/>
  </si>
  <si>
    <t>５</t>
    <phoneticPr fontId="1"/>
  </si>
  <si>
    <t>本件責任者及び担当者の氏名、連絡先等</t>
    <phoneticPr fontId="1"/>
  </si>
  <si>
    <t>責任者
連絡先</t>
    <rPh sb="0" eb="3">
      <t>セキニンシャ</t>
    </rPh>
    <rPh sb="4" eb="7">
      <t>レンラクサキ</t>
    </rPh>
    <phoneticPr fontId="1"/>
  </si>
  <si>
    <t>責任者（所属部署・職名・氏名）</t>
    <phoneticPr fontId="1"/>
  </si>
  <si>
    <t>電話番号</t>
    <rPh sb="0" eb="4">
      <t>デンワバンゴウ</t>
    </rPh>
    <phoneticPr fontId="1"/>
  </si>
  <si>
    <t>FAX番号</t>
    <rPh sb="3" eb="5">
      <t>バンゴウ</t>
    </rPh>
    <phoneticPr fontId="1"/>
  </si>
  <si>
    <t>Eメールアドレス</t>
    <phoneticPr fontId="1"/>
  </si>
  <si>
    <t>@</t>
    <phoneticPr fontId="1"/>
  </si>
  <si>
    <t>担当者
連絡先</t>
    <rPh sb="0" eb="3">
      <t>タントウシャ</t>
    </rPh>
    <rPh sb="4" eb="7">
      <t>レンラクサキ</t>
    </rPh>
    <phoneticPr fontId="1"/>
  </si>
  <si>
    <t>住所〒</t>
    <rPh sb="0" eb="2">
      <t>ジュウショ</t>
    </rPh>
    <phoneticPr fontId="1"/>
  </si>
  <si>
    <t>　交付規程第３条第３項の規定に基づき共同で交付申請した場合は、代表事業者が報告すること</t>
    <phoneticPr fontId="1"/>
  </si>
  <si>
    <t>注2</t>
    <phoneticPr fontId="1"/>
  </si>
  <si>
    <t>　申請番号とは様式第３の交付決定通知書に付した申請番号</t>
    <phoneticPr fontId="1"/>
  </si>
  <si>
    <t>注3</t>
    <phoneticPr fontId="1"/>
  </si>
  <si>
    <t>　交付決定日～完了実績報告書の提出日</t>
    <phoneticPr fontId="1"/>
  </si>
  <si>
    <t>令和７年度補正予算脱炭素成長型経済構造移行推進対策費補助金（商用車等の電動化促進事業（トラッ</t>
    <phoneticPr fontId="1"/>
  </si>
  <si>
    <t>ク））の事業を完了しましたので、令和７年度（補正予算）脱炭素成長型経済構造移行推進対策費補助金</t>
    <phoneticPr fontId="1"/>
  </si>
  <si>
    <t>様式第１１(その４の１)</t>
    <rPh sb="0" eb="2">
      <t>ヨウシキ</t>
    </rPh>
    <rPh sb="2" eb="3">
      <t>ダイ</t>
    </rPh>
    <phoneticPr fontId="1"/>
  </si>
  <si>
    <t>営業所位置(使用本拠の位置・住所)</t>
    <rPh sb="0" eb="5">
      <t>エイギョウショイチ</t>
    </rPh>
    <rPh sb="6" eb="10">
      <t>シヨウホンキョ</t>
    </rPh>
    <rPh sb="11" eb="13">
      <t>イチ</t>
    </rPh>
    <rPh sb="14" eb="16">
      <t>ジュウショ</t>
    </rPh>
    <phoneticPr fontId="1"/>
  </si>
  <si>
    <t>登録番号</t>
    <rPh sb="0" eb="4">
      <t>トウロクバンゴウ</t>
    </rPh>
    <phoneticPr fontId="1"/>
  </si>
  <si>
    <r>
      <t>車名</t>
    </r>
    <r>
      <rPr>
        <vertAlign val="superscript"/>
        <sz val="11"/>
        <color theme="1"/>
        <rFont val="ＭＳ Ｐ明朝"/>
        <family val="1"/>
        <charset val="128"/>
      </rPr>
      <t>注５</t>
    </r>
    <rPh sb="0" eb="2">
      <t>シャメイ</t>
    </rPh>
    <rPh sb="2" eb="3">
      <t>チュウ</t>
    </rPh>
    <phoneticPr fontId="1"/>
  </si>
  <si>
    <r>
      <t>通称名</t>
    </r>
    <r>
      <rPr>
        <vertAlign val="superscript"/>
        <sz val="11"/>
        <color theme="1"/>
        <rFont val="ＭＳ Ｐ明朝"/>
        <family val="1"/>
        <charset val="128"/>
      </rPr>
      <t>注５</t>
    </r>
    <rPh sb="0" eb="3">
      <t>ツウショウメイ</t>
    </rPh>
    <rPh sb="3" eb="4">
      <t>チュウ</t>
    </rPh>
    <phoneticPr fontId="1"/>
  </si>
  <si>
    <r>
      <rPr>
        <sz val="11"/>
        <color theme="1"/>
        <rFont val="ＭＳ Ｐ明朝"/>
        <family val="1"/>
        <charset val="128"/>
      </rPr>
      <t>型式</t>
    </r>
    <r>
      <rPr>
        <vertAlign val="superscript"/>
        <sz val="11"/>
        <color theme="1"/>
        <rFont val="ＭＳ Ｐ明朝"/>
        <family val="1"/>
        <charset val="128"/>
      </rPr>
      <t>注５</t>
    </r>
    <rPh sb="0" eb="2">
      <t>カタシキ</t>
    </rPh>
    <rPh sb="2" eb="3">
      <t>チュウ</t>
    </rPh>
    <phoneticPr fontId="1"/>
  </si>
  <si>
    <t>有</t>
    <rPh sb="0" eb="1">
      <t>ア</t>
    </rPh>
    <phoneticPr fontId="1"/>
  </si>
  <si>
    <t>無</t>
    <rPh sb="0" eb="1">
      <t>ナ</t>
    </rPh>
    <phoneticPr fontId="1"/>
  </si>
  <si>
    <t>補助金交付申請額(１台分)</t>
    <rPh sb="0" eb="8">
      <t>ホジョキンコウフシンセイガク</t>
    </rPh>
    <rPh sb="10" eb="11">
      <t>ダイ</t>
    </rPh>
    <rPh sb="11" eb="12">
      <t>ブン</t>
    </rPh>
    <phoneticPr fontId="1"/>
  </si>
  <si>
    <t>金額</t>
    <rPh sb="0" eb="2">
      <t>キンガク</t>
    </rPh>
    <phoneticPr fontId="1"/>
  </si>
  <si>
    <t>（２）寄付金その他の収入</t>
    <phoneticPr fontId="1"/>
  </si>
  <si>
    <t>（３）補助対象経費支出額（（１）―（２））</t>
    <phoneticPr fontId="1"/>
  </si>
  <si>
    <t>車台番号ごとに本様式（様式第１１（その４の１））を複数枚記載して添付する</t>
    <phoneticPr fontId="1"/>
  </si>
  <si>
    <t>官公庁、地方公共団体、大学、研究機関等は、その名称を記入する</t>
    <phoneticPr fontId="1"/>
  </si>
  <si>
    <t>中型車　車両総重量（GVW）７．５t超１２ｔ以下</t>
    <phoneticPr fontId="1"/>
  </si>
  <si>
    <t>小型車　車両総重量（GVW）２．５t超７．５ｔ以下</t>
    <phoneticPr fontId="1"/>
  </si>
  <si>
    <t>補助対象車両の登録日</t>
    <phoneticPr fontId="1"/>
  </si>
  <si>
    <r>
      <t>令和７年度補正予算 商用車等の電動化促進事業（トラック）実施報告書（車両）　（車台番号ごとに提出）</t>
    </r>
    <r>
      <rPr>
        <vertAlign val="superscript"/>
        <sz val="11"/>
        <color theme="1"/>
        <rFont val="ＭＳ Ｐ明朝"/>
        <family val="1"/>
        <charset val="128"/>
      </rPr>
      <t>注１</t>
    </r>
    <rPh sb="0" eb="2">
      <t>レイワ</t>
    </rPh>
    <rPh sb="3" eb="5">
      <t>ネンド</t>
    </rPh>
    <rPh sb="5" eb="7">
      <t>ホセイ</t>
    </rPh>
    <rPh sb="7" eb="9">
      <t>ヨサン</t>
    </rPh>
    <rPh sb="10" eb="13">
      <t>ショウヨウシャ</t>
    </rPh>
    <rPh sb="13" eb="14">
      <t>トウ</t>
    </rPh>
    <rPh sb="15" eb="17">
      <t>デンドウ</t>
    </rPh>
    <rPh sb="17" eb="18">
      <t>カ</t>
    </rPh>
    <rPh sb="18" eb="20">
      <t>ソクシン</t>
    </rPh>
    <rPh sb="20" eb="22">
      <t>ジギョウ</t>
    </rPh>
    <rPh sb="28" eb="30">
      <t>ジッシ</t>
    </rPh>
    <rPh sb="30" eb="33">
      <t>ホウコクショ</t>
    </rPh>
    <rPh sb="34" eb="36">
      <t>シャリョウ</t>
    </rPh>
    <rPh sb="39" eb="43">
      <t>シャダイバンゴウ</t>
    </rPh>
    <rPh sb="46" eb="48">
      <t>テイシュツ</t>
    </rPh>
    <rPh sb="49" eb="50">
      <t>チュウ</t>
    </rPh>
    <phoneticPr fontId="1"/>
  </si>
  <si>
    <r>
      <t>事業者名又は個人
の場合は氏名</t>
    </r>
    <r>
      <rPr>
        <vertAlign val="superscript"/>
        <sz val="9"/>
        <color theme="1"/>
        <rFont val="ＭＳ Ｐ明朝"/>
        <family val="1"/>
        <charset val="128"/>
      </rPr>
      <t>注２</t>
    </r>
    <rPh sb="0" eb="4">
      <t>ジギョウシャメイ</t>
    </rPh>
    <rPh sb="4" eb="5">
      <t>マタ</t>
    </rPh>
    <rPh sb="6" eb="8">
      <t>コジン</t>
    </rPh>
    <rPh sb="10" eb="12">
      <t>バアイ</t>
    </rPh>
    <rPh sb="13" eb="15">
      <t>シメイ</t>
    </rPh>
    <rPh sb="15" eb="16">
      <t>チュウ</t>
    </rPh>
    <phoneticPr fontId="1"/>
  </si>
  <si>
    <r>
      <rPr>
        <sz val="11"/>
        <color theme="1"/>
        <rFont val="ＭＳ Ｐ明朝"/>
        <family val="1"/>
        <charset val="128"/>
      </rPr>
      <t>補助対象車両使用者</t>
    </r>
    <r>
      <rPr>
        <sz val="10"/>
        <color theme="1"/>
        <rFont val="ＭＳ Ｐ明朝"/>
        <family val="1"/>
        <charset val="128"/>
      </rPr>
      <t xml:space="preserve">
</t>
    </r>
    <r>
      <rPr>
        <sz val="9"/>
        <color theme="1"/>
        <rFont val="ＭＳ Ｐ明朝"/>
        <family val="1"/>
        <charset val="128"/>
      </rPr>
      <t>(リースの場合は貸渡し先)</t>
    </r>
    <rPh sb="0" eb="9">
      <t>ホジョタイショウシャリョウシヨウシャ</t>
    </rPh>
    <rPh sb="15" eb="17">
      <t>バアイ</t>
    </rPh>
    <rPh sb="18" eb="20">
      <t>カシワタ</t>
    </rPh>
    <rPh sb="21" eb="22">
      <t>サキ</t>
    </rPh>
    <phoneticPr fontId="1"/>
  </si>
  <si>
    <r>
      <rPr>
        <sz val="11"/>
        <color theme="1"/>
        <rFont val="ＭＳ Ｐ明朝"/>
        <family val="1"/>
        <charset val="128"/>
      </rPr>
      <t>種　類</t>
    </r>
    <r>
      <rPr>
        <vertAlign val="superscript"/>
        <sz val="10"/>
        <color theme="1"/>
        <rFont val="ＭＳ Ｐ明朝"/>
        <family val="1"/>
        <charset val="128"/>
      </rPr>
      <t>注３</t>
    </r>
    <rPh sb="0" eb="1">
      <t>シュ</t>
    </rPh>
    <rPh sb="2" eb="3">
      <t>タグイ</t>
    </rPh>
    <rPh sb="3" eb="4">
      <t>チュウ</t>
    </rPh>
    <phoneticPr fontId="1"/>
  </si>
  <si>
    <r>
      <rPr>
        <sz val="11"/>
        <color theme="1"/>
        <rFont val="ＭＳ Ｐ明朝"/>
        <family val="1"/>
        <charset val="128"/>
      </rPr>
      <t>区分</t>
    </r>
    <r>
      <rPr>
        <vertAlign val="superscript"/>
        <sz val="10"/>
        <color theme="1"/>
        <rFont val="ＭＳ Ｐ明朝"/>
        <family val="1"/>
        <charset val="128"/>
      </rPr>
      <t>注４</t>
    </r>
    <rPh sb="0" eb="2">
      <t>クブン</t>
    </rPh>
    <rPh sb="2" eb="3">
      <t>チュウ</t>
    </rPh>
    <phoneticPr fontId="1"/>
  </si>
  <si>
    <t>1台目</t>
  </si>
  <si>
    <t>新規</t>
    <rPh sb="0" eb="2">
      <t>シンキ</t>
    </rPh>
    <phoneticPr fontId="1"/>
  </si>
  <si>
    <t>不明orFARIZONorファリゾンorShandong Tangjun Ouling Auto</t>
    <phoneticPr fontId="1"/>
  </si>
  <si>
    <r>
      <t>バッテリーサイズ等</t>
    </r>
    <r>
      <rPr>
        <vertAlign val="superscript"/>
        <sz val="9"/>
        <color theme="1"/>
        <rFont val="ＭＳ Ｐ明朝"/>
        <family val="1"/>
        <charset val="128"/>
      </rPr>
      <t>注６</t>
    </r>
    <rPh sb="8" eb="9">
      <t>ナド</t>
    </rPh>
    <rPh sb="9" eb="10">
      <t>チュウ</t>
    </rPh>
    <phoneticPr fontId="1"/>
  </si>
  <si>
    <t>抵当権の有無</t>
    <rPh sb="0" eb="3">
      <t>テイトウケン</t>
    </rPh>
    <rPh sb="4" eb="6">
      <t>ウム</t>
    </rPh>
    <phoneticPr fontId="1"/>
  </si>
  <si>
    <r>
      <t>(１)補助対象経費（補助対象車両価格）</t>
    </r>
    <r>
      <rPr>
        <vertAlign val="superscript"/>
        <sz val="11"/>
        <color theme="1"/>
        <rFont val="ＭＳ Ｐ明朝"/>
        <family val="1"/>
        <charset val="128"/>
      </rPr>
      <t>注８</t>
    </r>
    <rPh sb="3" eb="5">
      <t>ホジョ</t>
    </rPh>
    <rPh sb="5" eb="7">
      <t>タイショウ</t>
    </rPh>
    <rPh sb="7" eb="9">
      <t>ケイヒ</t>
    </rPh>
    <rPh sb="10" eb="12">
      <t>ホジョ</t>
    </rPh>
    <rPh sb="12" eb="14">
      <t>タイショウ</t>
    </rPh>
    <rPh sb="14" eb="16">
      <t>シャリョウ</t>
    </rPh>
    <rPh sb="16" eb="18">
      <t>カカク</t>
    </rPh>
    <rPh sb="19" eb="20">
      <t>チュウ</t>
    </rPh>
    <phoneticPr fontId="1"/>
  </si>
  <si>
    <t>車両本体価格が判別可能な請求書を添付すること</t>
    <phoneticPr fontId="1"/>
  </si>
  <si>
    <t>様式第１１(その５)</t>
    <rPh sb="0" eb="2">
      <t>ヨウシキ</t>
    </rPh>
    <rPh sb="2" eb="3">
      <t>ダイ</t>
    </rPh>
    <phoneticPr fontId="1"/>
  </si>
  <si>
    <t>商用車等の電動化促進事業(トラック)　完了実績報告書（実績）</t>
    <rPh sb="0" eb="3">
      <t>ショウヨウシャ</t>
    </rPh>
    <rPh sb="3" eb="4">
      <t>ナド</t>
    </rPh>
    <rPh sb="5" eb="12">
      <t>デンドウカソクシンジギョウ</t>
    </rPh>
    <rPh sb="19" eb="26">
      <t>カンリョウジッセキホウコクショ</t>
    </rPh>
    <rPh sb="27" eb="29">
      <t>ジッセキ</t>
    </rPh>
    <phoneticPr fontId="1"/>
  </si>
  <si>
    <t>導入実績</t>
    <rPh sb="0" eb="4">
      <t>ドウニュウジッセキ</t>
    </rPh>
    <phoneticPr fontId="1"/>
  </si>
  <si>
    <t>交付対象台数</t>
    <rPh sb="0" eb="6">
      <t>コウフタイショウダイスウ</t>
    </rPh>
    <phoneticPr fontId="1"/>
  </si>
  <si>
    <t>※型式ごとに記入</t>
    <phoneticPr fontId="1"/>
  </si>
  <si>
    <r>
      <t>事業者名又は個人
の場合は氏名</t>
    </r>
    <r>
      <rPr>
        <vertAlign val="superscript"/>
        <sz val="8"/>
        <color theme="1"/>
        <rFont val="ＭＳ Ｐ明朝"/>
        <family val="1"/>
        <charset val="128"/>
      </rPr>
      <t>注１</t>
    </r>
    <rPh sb="0" eb="4">
      <t>ジギョウシャメイ</t>
    </rPh>
    <rPh sb="4" eb="5">
      <t>マタ</t>
    </rPh>
    <rPh sb="6" eb="8">
      <t>コジン</t>
    </rPh>
    <rPh sb="10" eb="12">
      <t>バアイ</t>
    </rPh>
    <rPh sb="13" eb="15">
      <t>シメイ</t>
    </rPh>
    <rPh sb="15" eb="16">
      <t>チュウ</t>
    </rPh>
    <phoneticPr fontId="1"/>
  </si>
  <si>
    <r>
      <t>バッテリーサイズ等</t>
    </r>
    <r>
      <rPr>
        <vertAlign val="superscript"/>
        <sz val="9"/>
        <color theme="1"/>
        <rFont val="ＭＳ Ｐ明朝"/>
        <family val="1"/>
        <charset val="128"/>
      </rPr>
      <t>注５</t>
    </r>
    <rPh sb="8" eb="9">
      <t>ナド</t>
    </rPh>
    <rPh sb="9" eb="10">
      <t>チュウ</t>
    </rPh>
    <phoneticPr fontId="1"/>
  </si>
  <si>
    <t>令和7年度(補正)</t>
    <rPh sb="0" eb="2">
      <t>レイワ</t>
    </rPh>
    <rPh sb="3" eb="5">
      <t>ネンド</t>
    </rPh>
    <rPh sb="6" eb="8">
      <t>ホセイ</t>
    </rPh>
    <phoneticPr fontId="1"/>
  </si>
  <si>
    <t>官公庁、地方公共団体、大学、研究機関等は その名称を記入</t>
    <rPh sb="0" eb="3">
      <t>カンコウチョウ</t>
    </rPh>
    <rPh sb="4" eb="6">
      <t>チホウ</t>
    </rPh>
    <rPh sb="6" eb="8">
      <t>コウキョウ</t>
    </rPh>
    <rPh sb="8" eb="10">
      <t>ダンタイ</t>
    </rPh>
    <rPh sb="11" eb="13">
      <t>ダイガク</t>
    </rPh>
    <rPh sb="14" eb="16">
      <t>ケンキュウ</t>
    </rPh>
    <rPh sb="16" eb="18">
      <t>キカン</t>
    </rPh>
    <rPh sb="18" eb="19">
      <t>トウ</t>
    </rPh>
    <rPh sb="23" eb="25">
      <t>メイショウ</t>
    </rPh>
    <rPh sb="26" eb="28">
      <t>キニュウ</t>
    </rPh>
    <phoneticPr fontId="1"/>
  </si>
  <si>
    <t>補助対象車両の区分における大型、中型、小型とは 大型車 車両総重量（GVW）１２ｔ超、中型車 車両総重量（GVW）７．５t超１２ｔ以下、</t>
    <phoneticPr fontId="1"/>
  </si>
  <si>
    <t>注４</t>
    <phoneticPr fontId="1"/>
  </si>
  <si>
    <t>車名、型式、車の種類、区分（以下「区分等」という。）が同じ車両の申請台数を記載 なお、種類等が異なる場合は、本様式（様式第１１（その５））を複数枚記載</t>
    <phoneticPr fontId="1"/>
  </si>
  <si>
    <t>して添付する</t>
    <rPh sb="2" eb="4">
      <t>テンプ</t>
    </rPh>
    <phoneticPr fontId="1"/>
  </si>
  <si>
    <t>所属部署・職名</t>
    <rPh sb="0" eb="4">
      <t>ショゾクブショ</t>
    </rPh>
    <rPh sb="5" eb="7">
      <t>ショクメイ</t>
    </rPh>
    <phoneticPr fontId="1"/>
  </si>
  <si>
    <t>氏名</t>
    <rPh sb="0" eb="2">
      <t>シメイ</t>
    </rPh>
    <phoneticPr fontId="1"/>
  </si>
  <si>
    <t>事業者名</t>
    <rPh sb="0" eb="3">
      <t>ジギョウシャ</t>
    </rPh>
    <rPh sb="3" eb="4">
      <t>メイ</t>
    </rPh>
    <phoneticPr fontId="1"/>
  </si>
  <si>
    <t>事業者住所（郵便番号）</t>
    <rPh sb="0" eb="3">
      <t>ジギョウシャ</t>
    </rPh>
    <rPh sb="3" eb="5">
      <t>ジュウショ</t>
    </rPh>
    <rPh sb="6" eb="10">
      <t>ユウビンバンゴウ</t>
    </rPh>
    <phoneticPr fontId="1"/>
  </si>
  <si>
    <t>事業者住所</t>
    <rPh sb="0" eb="3">
      <t>ジギョウシャ</t>
    </rPh>
    <rPh sb="3" eb="5">
      <t>ジュウショ</t>
    </rPh>
    <phoneticPr fontId="1"/>
  </si>
  <si>
    <t>事業者住所（ビル名）</t>
    <rPh sb="0" eb="3">
      <t>ジギョウシャ</t>
    </rPh>
    <rPh sb="3" eb="5">
      <t>ジュウショ</t>
    </rPh>
    <rPh sb="8" eb="9">
      <t>メイ</t>
    </rPh>
    <phoneticPr fontId="1"/>
  </si>
  <si>
    <t>共同事業者情報</t>
    <rPh sb="0" eb="5">
      <t>キョウドウジギョウシャ</t>
    </rPh>
    <rPh sb="5" eb="7">
      <t>ジョウホウ</t>
    </rPh>
    <phoneticPr fontId="1"/>
  </si>
  <si>
    <t>メールアドレス</t>
    <phoneticPr fontId="1"/>
  </si>
  <si>
    <t>責任者連絡先</t>
    <rPh sb="0" eb="3">
      <t>セキニンシャ</t>
    </rPh>
    <rPh sb="3" eb="6">
      <t>レンラクサキ</t>
    </rPh>
    <phoneticPr fontId="1"/>
  </si>
  <si>
    <t>担当者連絡先</t>
    <rPh sb="0" eb="3">
      <t>タントウシャ</t>
    </rPh>
    <rPh sb="3" eb="6">
      <t>レンラクサキ</t>
    </rPh>
    <phoneticPr fontId="1"/>
  </si>
  <si>
    <t>1事業者目</t>
    <rPh sb="1" eb="4">
      <t>ジギョウシャ</t>
    </rPh>
    <rPh sb="4" eb="5">
      <t>メ</t>
    </rPh>
    <phoneticPr fontId="1"/>
  </si>
  <si>
    <t>2事業者目</t>
    <rPh sb="1" eb="4">
      <t>ジギョウシャ</t>
    </rPh>
    <rPh sb="4" eb="5">
      <t>メ</t>
    </rPh>
    <phoneticPr fontId="1"/>
  </si>
  <si>
    <t>3事業者目</t>
    <rPh sb="1" eb="4">
      <t>ジギョウシャ</t>
    </rPh>
    <rPh sb="4" eb="5">
      <t>メ</t>
    </rPh>
    <phoneticPr fontId="1"/>
  </si>
  <si>
    <t>4事業者目</t>
    <rPh sb="1" eb="4">
      <t>ジギョウシャ</t>
    </rPh>
    <rPh sb="4" eb="5">
      <t>メ</t>
    </rPh>
    <phoneticPr fontId="1"/>
  </si>
  <si>
    <t>5事業者目</t>
    <rPh sb="1" eb="4">
      <t>ジギョウシャ</t>
    </rPh>
    <rPh sb="4" eb="5">
      <t>メ</t>
    </rPh>
    <phoneticPr fontId="1"/>
  </si>
  <si>
    <t>6事業者目</t>
    <rPh sb="1" eb="4">
      <t>ジギョウシャ</t>
    </rPh>
    <rPh sb="4" eb="5">
      <t>メ</t>
    </rPh>
    <phoneticPr fontId="1"/>
  </si>
  <si>
    <t>7事業者目</t>
    <rPh sb="1" eb="4">
      <t>ジギョウシャ</t>
    </rPh>
    <rPh sb="4" eb="5">
      <t>メ</t>
    </rPh>
    <phoneticPr fontId="1"/>
  </si>
  <si>
    <t>共同事業者申請書提出の有無</t>
    <rPh sb="0" eb="2">
      <t>キョウドウ</t>
    </rPh>
    <rPh sb="2" eb="5">
      <t>ジギョウシャ</t>
    </rPh>
    <rPh sb="5" eb="8">
      <t>シンセイショ</t>
    </rPh>
    <rPh sb="8" eb="10">
      <t>テイシュツ</t>
    </rPh>
    <rPh sb="11" eb="13">
      <t>ウム</t>
    </rPh>
    <phoneticPr fontId="1"/>
  </si>
  <si>
    <t>一般財団法人環境優良車普及機構に提出</t>
  </si>
  <si>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</si>
  <si>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</si>
  <si>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</si>
  <si>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</si>
  <si>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</si>
  <si>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</si>
  <si>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</si>
  <si>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</si>
  <si>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</si>
  <si>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</si>
  <si>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様式第１（その７の１）【複数年度事業】事業実施計画書（全体）</t>
    <rPh sb="0" eb="2">
      <t>ヨウシキ</t>
    </rPh>
    <rPh sb="2" eb="3">
      <t>ダイ</t>
    </rPh>
    <rPh sb="12" eb="14">
      <t>フクスウ</t>
    </rPh>
    <rPh sb="14" eb="16">
      <t>ネンド</t>
    </rPh>
    <rPh sb="16" eb="18">
      <t>ジギョウ</t>
    </rPh>
    <rPh sb="19" eb="21">
      <t>ジギョウ</t>
    </rPh>
    <rPh sb="27" eb="29">
      <t>ゼンタイ</t>
    </rPh>
    <phoneticPr fontId="1"/>
  </si>
  <si>
    <t>⑭</t>
    <phoneticPr fontId="1"/>
  </si>
  <si>
    <t>様式第１（その７の２）【複数年度事業（翌年度分）】実施計画書（車両）</t>
    <rPh sb="0" eb="2">
      <t>ヨウシキ</t>
    </rPh>
    <rPh sb="2" eb="3">
      <t>ダイ</t>
    </rPh>
    <rPh sb="12" eb="14">
      <t>フクスウ</t>
    </rPh>
    <rPh sb="14" eb="16">
      <t>ネンド</t>
    </rPh>
    <rPh sb="16" eb="18">
      <t>ジギョウ</t>
    </rPh>
    <rPh sb="19" eb="22">
      <t>ヨクネンド</t>
    </rPh>
    <rPh sb="22" eb="23">
      <t>ブン</t>
    </rPh>
    <rPh sb="25" eb="27">
      <t>ジッシ</t>
    </rPh>
    <rPh sb="31" eb="33">
      <t>シャリョウ</t>
    </rPh>
    <phoneticPr fontId="1"/>
  </si>
  <si>
    <t>⑮</t>
    <phoneticPr fontId="1"/>
  </si>
  <si>
    <t>様式第１（その７の３）【複数年度事業（翌年度分）】実施計画書（充電設備）</t>
    <rPh sb="0" eb="2">
      <t>ヨウシキ</t>
    </rPh>
    <rPh sb="2" eb="3">
      <t>ダイ</t>
    </rPh>
    <rPh sb="12" eb="14">
      <t>フクスウ</t>
    </rPh>
    <rPh sb="14" eb="16">
      <t>ネンド</t>
    </rPh>
    <rPh sb="16" eb="18">
      <t>ジギョウ</t>
    </rPh>
    <rPh sb="19" eb="22">
      <t>ヨクネンド</t>
    </rPh>
    <rPh sb="22" eb="23">
      <t>ブン</t>
    </rPh>
    <rPh sb="25" eb="27">
      <t>ジッシ</t>
    </rPh>
    <rPh sb="31" eb="33">
      <t>ジュウデン</t>
    </rPh>
    <rPh sb="33" eb="35">
      <t>セツビ</t>
    </rPh>
    <phoneticPr fontId="1"/>
  </si>
  <si>
    <t>⑯</t>
    <phoneticPr fontId="1"/>
  </si>
  <si>
    <t>⑰</t>
    <phoneticPr fontId="1"/>
  </si>
  <si>
    <t>⑱</t>
    <phoneticPr fontId="1"/>
  </si>
  <si>
    <t>⑲</t>
    <phoneticPr fontId="1"/>
  </si>
  <si>
    <t>⑳</t>
    <phoneticPr fontId="1"/>
  </si>
  <si>
    <t>㉑</t>
    <phoneticPr fontId="1"/>
  </si>
  <si>
    <t>㉒</t>
    <phoneticPr fontId="1"/>
  </si>
  <si>
    <t>㉓</t>
    <phoneticPr fontId="1"/>
  </si>
  <si>
    <t>㉔</t>
    <phoneticPr fontId="1"/>
  </si>
  <si>
    <t>㉕</t>
    <phoneticPr fontId="1"/>
  </si>
  <si>
    <r>
      <rPr>
        <sz val="10"/>
        <color theme="1"/>
        <rFont val="ＭＳ ゴシック"/>
        <family val="3"/>
        <charset val="128"/>
      </rPr>
      <t>振込み口座番号が記載された通帳等の写し</t>
    </r>
    <r>
      <rPr>
        <sz val="8"/>
        <color theme="1"/>
        <rFont val="ＭＳ ゴシック"/>
        <family val="3"/>
        <charset val="128"/>
      </rPr>
      <t>（初めて振り込む口座の場合）</t>
    </r>
    <rPh sb="0" eb="2">
      <t>フリコ</t>
    </rPh>
    <rPh sb="3" eb="5">
      <t>コウザ</t>
    </rPh>
    <rPh sb="5" eb="7">
      <t>バンゴウ</t>
    </rPh>
    <rPh sb="8" eb="10">
      <t>キサイ</t>
    </rPh>
    <rPh sb="13" eb="15">
      <t>ツウチョウ</t>
    </rPh>
    <rPh sb="15" eb="16">
      <t>トウ</t>
    </rPh>
    <rPh sb="17" eb="18">
      <t>ウツ</t>
    </rPh>
    <rPh sb="20" eb="21">
      <t>ハジ</t>
    </rPh>
    <rPh sb="23" eb="24">
      <t>フ</t>
    </rPh>
    <rPh sb="25" eb="26">
      <t>コ</t>
    </rPh>
    <rPh sb="27" eb="29">
      <t>コウザ</t>
    </rPh>
    <rPh sb="30" eb="32">
      <t>バアイ</t>
    </rPh>
    <phoneticPr fontId="1"/>
  </si>
  <si>
    <t>㉖</t>
    <phoneticPr fontId="1"/>
  </si>
  <si>
    <t>様式第１の４</t>
    <phoneticPr fontId="1"/>
  </si>
  <si>
    <t>申請者</t>
    <rPh sb="0" eb="3">
      <t>シンセイシャ</t>
    </rPh>
    <phoneticPr fontId="1"/>
  </si>
  <si>
    <t>住　所 〒</t>
    <phoneticPr fontId="1"/>
  </si>
  <si>
    <t>令和７年度補正予算　脱炭素成長型経済構造移行推進対策費補助金</t>
    <phoneticPr fontId="1"/>
  </si>
  <si>
    <t>（商用車等の電動化促進事業（トラック））</t>
    <phoneticPr fontId="1"/>
  </si>
  <si>
    <t>共同事業者申請書</t>
    <phoneticPr fontId="1"/>
  </si>
  <si>
    <t>標記について、以下のとおり申請します。</t>
    <phoneticPr fontId="1"/>
  </si>
  <si>
    <t>注　別紙にて本申請の商流を添付すること</t>
    <phoneticPr fontId="1"/>
  </si>
  <si>
    <t>代表者役職</t>
    <rPh sb="0" eb="3">
      <t>ダイヒョウシャ</t>
    </rPh>
    <rPh sb="3" eb="5">
      <t>ヤクショク</t>
    </rPh>
    <phoneticPr fontId="1"/>
  </si>
  <si>
    <t>代表者氏名</t>
    <rPh sb="0" eb="3">
      <t>ダイヒョウシャ</t>
    </rPh>
    <rPh sb="3" eb="5">
      <t>シメイ</t>
    </rPh>
    <phoneticPr fontId="1"/>
  </si>
  <si>
    <t>責任者
連絡先</t>
    <rPh sb="0" eb="3">
      <t>セキニンシャ</t>
    </rPh>
    <rPh sb="4" eb="7">
      <t>レンラクサキ</t>
    </rPh>
    <phoneticPr fontId="1"/>
  </si>
  <si>
    <t>が代表申請者として実施する令和７年度補正予算脱炭素成長型経済構造</t>
    <phoneticPr fontId="1"/>
  </si>
  <si>
    <t>移行推進対策費補助金（商用車等の電動化促進事業（トラック））に共同申請者として参画します。</t>
    <phoneticPr fontId="1"/>
  </si>
  <si>
    <t>@</t>
    <phoneticPr fontId="1"/>
  </si>
  <si>
    <t>F1VS</t>
    <phoneticPr fontId="1"/>
  </si>
  <si>
    <t>第</t>
    <rPh sb="0" eb="1">
      <t>ダイ</t>
    </rPh>
    <phoneticPr fontId="1"/>
  </si>
  <si>
    <t>号</t>
    <rPh sb="0" eb="1">
      <t>ゴウ</t>
    </rPh>
    <phoneticPr fontId="1"/>
  </si>
  <si>
    <t>令和７年度補正予算脱炭素成長型経済構造移行推進対策費補助金（商用車等の電動化促進事業（トラック））</t>
    <phoneticPr fontId="1"/>
  </si>
  <si>
    <t>導入車両</t>
    <rPh sb="0" eb="1">
      <t>シルベ</t>
    </rPh>
    <rPh sb="1" eb="2">
      <t>イ</t>
    </rPh>
    <rPh sb="2" eb="3">
      <t>クルマ</t>
    </rPh>
    <rPh sb="3" eb="4">
      <t>リョウ</t>
    </rPh>
    <phoneticPr fontId="1"/>
  </si>
  <si>
    <t>FAX番号</t>
    <rPh sb="3" eb="5">
      <t>バンゴウ</t>
    </rPh>
    <phoneticPr fontId="1"/>
  </si>
  <si>
    <r>
      <t>補助事業者</t>
    </r>
    <r>
      <rPr>
        <vertAlign val="superscript"/>
        <sz val="11"/>
        <color theme="1"/>
        <rFont val="ＭＳ Ｐ明朝"/>
        <family val="1"/>
        <charset val="128"/>
      </rPr>
      <t>注１</t>
    </r>
    <rPh sb="0" eb="2">
      <t>ホジョ</t>
    </rPh>
    <rPh sb="2" eb="4">
      <t>ジギョウ</t>
    </rPh>
    <rPh sb="4" eb="5">
      <t>シャ</t>
    </rPh>
    <rPh sb="5" eb="6">
      <t>チュウ</t>
    </rPh>
    <phoneticPr fontId="1"/>
  </si>
  <si>
    <r>
      <t>補助事業の実施期間</t>
    </r>
    <r>
      <rPr>
        <vertAlign val="superscript"/>
        <sz val="11"/>
        <color theme="1"/>
        <rFont val="ＭＳ Ｐ明朝"/>
        <family val="1"/>
        <charset val="128"/>
      </rPr>
      <t>注3</t>
    </r>
    <phoneticPr fontId="1"/>
  </si>
  <si>
    <t>住所　〒</t>
    <rPh sb="0" eb="2">
      <t>ジュウショ</t>
    </rPh>
    <phoneticPr fontId="1"/>
  </si>
  <si>
    <t xml:space="preserve"> 補助事業の実施報告書　様式第１１（その４の１）及び（その５）</t>
    <phoneticPr fontId="1"/>
  </si>
  <si>
    <t xml:space="preserve"> 様式第１１（その４の１）及び（その５）に記載のとおり</t>
    <phoneticPr fontId="1"/>
  </si>
  <si>
    <t>様式第１３（第１３条関係）</t>
    <rPh sb="0" eb="2">
      <t>ヨウシキ</t>
    </rPh>
    <rPh sb="2" eb="3">
      <t>ダイ</t>
    </rPh>
    <rPh sb="6" eb="7">
      <t>ダイ</t>
    </rPh>
    <rPh sb="9" eb="10">
      <t>ジョウ</t>
    </rPh>
    <rPh sb="10" eb="12">
      <t>カンケイ</t>
    </rPh>
    <phoneticPr fontId="1"/>
  </si>
  <si>
    <t>代  表  理  事　 堀　 家　 久　 靖  殿</t>
    <rPh sb="0" eb="1">
      <t>ダイ</t>
    </rPh>
    <rPh sb="3" eb="4">
      <t>オモテ</t>
    </rPh>
    <rPh sb="6" eb="7">
      <t>リ</t>
    </rPh>
    <rPh sb="9" eb="10">
      <t>コト</t>
    </rPh>
    <rPh sb="12" eb="13">
      <t>ホリ</t>
    </rPh>
    <rPh sb="15" eb="16">
      <t>イエ</t>
    </rPh>
    <rPh sb="18" eb="19">
      <t>ヒサシ</t>
    </rPh>
    <rPh sb="21" eb="22">
      <t>ヤスシ</t>
    </rPh>
    <rPh sb="24" eb="25">
      <t>ドノ</t>
    </rPh>
    <phoneticPr fontId="1"/>
  </si>
  <si>
    <t>(貸渡し先(リースの場合)</t>
    <rPh sb="1" eb="3">
      <t>カシワタ</t>
    </rPh>
    <rPh sb="4" eb="5">
      <t>サキ</t>
    </rPh>
    <rPh sb="10" eb="12">
      <t>バアイ</t>
    </rPh>
    <phoneticPr fontId="1"/>
  </si>
  <si>
    <t>精算払請求書</t>
    <rPh sb="0" eb="2">
      <t>セイサン</t>
    </rPh>
    <rPh sb="2" eb="3">
      <t>バライ</t>
    </rPh>
    <rPh sb="3" eb="6">
      <t>セイキュウショ</t>
    </rPh>
    <phoneticPr fontId="1"/>
  </si>
  <si>
    <t>請求金額</t>
    <rPh sb="0" eb="3">
      <t>セイキュウキンガク</t>
    </rPh>
    <phoneticPr fontId="1"/>
  </si>
  <si>
    <t>(導入車両)　金</t>
    <phoneticPr fontId="1"/>
  </si>
  <si>
    <t>(充電設備)　金</t>
    <rPh sb="1" eb="5">
      <t>ジュウデンセツビ</t>
    </rPh>
    <rPh sb="7" eb="8">
      <t>キン</t>
    </rPh>
    <phoneticPr fontId="1"/>
  </si>
  <si>
    <t>請求額合計　金</t>
    <rPh sb="0" eb="2">
      <t>セイキュウ</t>
    </rPh>
    <rPh sb="2" eb="3">
      <t>ガク</t>
    </rPh>
    <rPh sb="3" eb="5">
      <t>ゴウケイ</t>
    </rPh>
    <rPh sb="6" eb="7">
      <t>キン</t>
    </rPh>
    <phoneticPr fontId="1"/>
  </si>
  <si>
    <t>銀行コード</t>
    <rPh sb="0" eb="2">
      <t>ギンコウ</t>
    </rPh>
    <phoneticPr fontId="1"/>
  </si>
  <si>
    <t>(フリガナ)</t>
    <phoneticPr fontId="1"/>
  </si>
  <si>
    <t>補助金執行団体記入欄</t>
    <rPh sb="0" eb="7">
      <t>ホジョキンシッコウダンタイ</t>
    </rPh>
    <rPh sb="7" eb="10">
      <t>キニュウラン</t>
    </rPh>
    <phoneticPr fontId="1"/>
  </si>
  <si>
    <t>交付額
確定通知番号</t>
    <rPh sb="0" eb="3">
      <t>コウフガク</t>
    </rPh>
    <rPh sb="4" eb="10">
      <t>カクテイツウチバンゴウ</t>
    </rPh>
    <phoneticPr fontId="1"/>
  </si>
  <si>
    <t>環補電ホ第　　　　　　　　号</t>
    <rPh sb="0" eb="1">
      <t>カン</t>
    </rPh>
    <rPh sb="1" eb="2">
      <t>ホ</t>
    </rPh>
    <rPh sb="2" eb="3">
      <t>デン</t>
    </rPh>
    <rPh sb="4" eb="5">
      <t>ダイ</t>
    </rPh>
    <rPh sb="13" eb="14">
      <t>ゴウ</t>
    </rPh>
    <phoneticPr fontId="1"/>
  </si>
  <si>
    <t>確定通知日</t>
    <rPh sb="0" eb="5">
      <t>カクテイツウチビ</t>
    </rPh>
    <phoneticPr fontId="1"/>
  </si>
  <si>
    <r>
      <t>補助事業者</t>
    </r>
    <r>
      <rPr>
        <vertAlign val="superscript"/>
        <sz val="11"/>
        <color theme="1"/>
        <rFont val="ＭＳ 明朝"/>
        <family val="1"/>
        <charset val="128"/>
      </rPr>
      <t>注</t>
    </r>
    <rPh sb="0" eb="2">
      <t>ホジョ</t>
    </rPh>
    <rPh sb="2" eb="4">
      <t>ジギョウ</t>
    </rPh>
    <rPh sb="4" eb="5">
      <t>シャ</t>
    </rPh>
    <rPh sb="5" eb="6">
      <t>チュウ</t>
    </rPh>
    <phoneticPr fontId="1"/>
  </si>
  <si>
    <t>令和７年度補正予算脱炭素成長型経済構造移行推進対策費補助金（商用車等の電動化促進事業（トラック））</t>
    <rPh sb="0" eb="2">
      <t>レイワ</t>
    </rPh>
    <rPh sb="3" eb="5">
      <t>ネンド</t>
    </rPh>
    <rPh sb="5" eb="7">
      <t>ホセイ</t>
    </rPh>
    <rPh sb="7" eb="9">
      <t>ヨサン</t>
    </rPh>
    <rPh sb="9" eb="10">
      <t>ダツ</t>
    </rPh>
    <rPh sb="10" eb="12">
      <t>タンソ</t>
    </rPh>
    <rPh sb="12" eb="14">
      <t>セイチョウ</t>
    </rPh>
    <rPh sb="14" eb="15">
      <t>ガタ</t>
    </rPh>
    <rPh sb="15" eb="17">
      <t>ケイザイ</t>
    </rPh>
    <rPh sb="17" eb="19">
      <t>コウゾウ</t>
    </rPh>
    <rPh sb="19" eb="21">
      <t>イコウ</t>
    </rPh>
    <rPh sb="21" eb="23">
      <t>スイシン</t>
    </rPh>
    <rPh sb="23" eb="25">
      <t>タイサク</t>
    </rPh>
    <rPh sb="25" eb="26">
      <t>ヒ</t>
    </rPh>
    <rPh sb="26" eb="29">
      <t>ホジョキン</t>
    </rPh>
    <rPh sb="30" eb="33">
      <t>ショウヨウシャ</t>
    </rPh>
    <rPh sb="33" eb="34">
      <t>トウ</t>
    </rPh>
    <rPh sb="35" eb="37">
      <t>デンドウ</t>
    </rPh>
    <rPh sb="37" eb="38">
      <t>カ</t>
    </rPh>
    <rPh sb="38" eb="40">
      <t>ソクシン</t>
    </rPh>
    <rPh sb="40" eb="42">
      <t>ジギョウ</t>
    </rPh>
    <phoneticPr fontId="1"/>
  </si>
  <si>
    <t>　交付額確定通知を受けた令和７年度補正予算脱炭素成長型経済構造移行推進対策費補助金（商用車等の電動化促進事業（トラック））の精算払を受けたいので、令和７年度（補正予算）脱炭素成長型経済構造移行推進対策費補助金（商用車等の電動化促進事業（トラック））交付規程第１３条第２項の規定に基づき下記のとおり請求します。</t>
    <phoneticPr fontId="1"/>
  </si>
  <si>
    <t>注　交付規程第３条第３項の規定に基づき共同で交付申請した場合は、代表事業者が請求すること</t>
    <rPh sb="0" eb="1">
      <t>チュウ</t>
    </rPh>
    <phoneticPr fontId="1"/>
  </si>
  <si>
    <t>様式第１０（第８条関係）</t>
    <rPh sb="0" eb="3">
      <t>ヨウシキダイ</t>
    </rPh>
    <rPh sb="6" eb="7">
      <t>ダイ</t>
    </rPh>
    <rPh sb="8" eb="9">
      <t>ジョウ</t>
    </rPh>
    <rPh sb="9" eb="11">
      <t>カンケイ</t>
    </rPh>
    <phoneticPr fontId="1"/>
  </si>
  <si>
    <t>取得財産等管理台帳</t>
    <phoneticPr fontId="1"/>
  </si>
  <si>
    <t>財　産　名
（商用車等の車名・登録番号、電気自動車用充電設備の型式等及び備品等）</t>
    <phoneticPr fontId="1"/>
  </si>
  <si>
    <t>規　格</t>
    <phoneticPr fontId="1"/>
  </si>
  <si>
    <t>数量</t>
    <phoneticPr fontId="1"/>
  </si>
  <si>
    <t>取得
年月日</t>
    <phoneticPr fontId="1"/>
  </si>
  <si>
    <t>耐用
年数</t>
    <phoneticPr fontId="1"/>
  </si>
  <si>
    <t>（令和７年度補正予算）</t>
    <phoneticPr fontId="1"/>
  </si>
  <si>
    <t>単 価
(円)
注1</t>
    <rPh sb="8" eb="9">
      <t>チュウ</t>
    </rPh>
    <phoneticPr fontId="1"/>
  </si>
  <si>
    <t>金　額
(円)
注1</t>
    <phoneticPr fontId="1"/>
  </si>
  <si>
    <t>設置又は
保管場所
注2</t>
    <phoneticPr fontId="1"/>
  </si>
  <si>
    <t>対象となる取得財産等は、脱炭素成長型経済構造移行推進対策費補助金（商用車等の電動化促進事業（トラック））</t>
    <phoneticPr fontId="1"/>
  </si>
  <si>
    <t>により取得又は改造した価格が単価５０万円以上の車両及び電気自動車用充電設備とする</t>
    <phoneticPr fontId="1"/>
  </si>
  <si>
    <t>数量は、同一規格等であれば一括して記載して差し支えない。単価が異なる場合は、区分して記載すること</t>
    <phoneticPr fontId="1"/>
  </si>
  <si>
    <t>取得年月日は、自動車にあっては初度登録年月日を、充電設備にあっては設置完了年月日を記載すること</t>
    <phoneticPr fontId="1"/>
  </si>
  <si>
    <t>注1　補助経費を記載すること</t>
    <rPh sb="0" eb="1">
      <t>チュウ</t>
    </rPh>
    <rPh sb="3" eb="7">
      <t>ホジョケイヒ</t>
    </rPh>
    <rPh sb="8" eb="10">
      <t>キサイ</t>
    </rPh>
    <phoneticPr fontId="1"/>
  </si>
  <si>
    <t>注2　営業所の位置、使用本拠の位置・住所と同じ</t>
    <rPh sb="0" eb="1">
      <t>チュウ</t>
    </rPh>
    <rPh sb="3" eb="6">
      <t>エイギョウショ</t>
    </rPh>
    <rPh sb="7" eb="9">
      <t>イチ</t>
    </rPh>
    <rPh sb="10" eb="12">
      <t>シヨウ</t>
    </rPh>
    <rPh sb="12" eb="14">
      <t>ホンキョ</t>
    </rPh>
    <rPh sb="15" eb="17">
      <t>イチ</t>
    </rPh>
    <rPh sb="18" eb="20">
      <t>ジュウショ</t>
    </rPh>
    <rPh sb="21" eb="22">
      <t>オナ</t>
    </rPh>
    <phoneticPr fontId="1"/>
  </si>
  <si>
    <t>変更</t>
    <rPh sb="0" eb="2">
      <t>ヘンコウ</t>
    </rPh>
    <phoneticPr fontId="1"/>
  </si>
  <si>
    <t>補助対象経費（補助対象車両価格）（円）</t>
    <rPh sb="0" eb="2">
      <t>ホジョ</t>
    </rPh>
    <rPh sb="2" eb="4">
      <t>タイショウ</t>
    </rPh>
    <rPh sb="4" eb="6">
      <t>ケイヒ</t>
    </rPh>
    <rPh sb="7" eb="9">
      <t>ホジョ</t>
    </rPh>
    <rPh sb="9" eb="11">
      <t>タイショウ</t>
    </rPh>
    <rPh sb="11" eb="13">
      <t>シャリョウ</t>
    </rPh>
    <rPh sb="13" eb="15">
      <t>カカク</t>
    </rPh>
    <rPh sb="17" eb="18">
      <t>エン</t>
    </rPh>
    <phoneticPr fontId="1"/>
  </si>
  <si>
    <t>寄付金その他の収入</t>
    <rPh sb="0" eb="3">
      <t>キフキン</t>
    </rPh>
    <rPh sb="5" eb="6">
      <t>タ</t>
    </rPh>
    <rPh sb="7" eb="9">
      <t>シュウニュウ</t>
    </rPh>
    <phoneticPr fontId="1"/>
  </si>
  <si>
    <t>補助対象経費
支出額</t>
    <rPh sb="0" eb="6">
      <t>ホジョタイショウケイヒ</t>
    </rPh>
    <rPh sb="7" eb="10">
      <t>シシュツガク</t>
    </rPh>
    <phoneticPr fontId="1"/>
  </si>
  <si>
    <t>値引額（円）</t>
    <rPh sb="0" eb="3">
      <t>ネビキガク</t>
    </rPh>
    <rPh sb="4" eb="5">
      <t>エン</t>
    </rPh>
    <phoneticPr fontId="1"/>
  </si>
  <si>
    <t>基準額（円）</t>
    <rPh sb="0" eb="3">
      <t>キジュンガク</t>
    </rPh>
    <rPh sb="4" eb="5">
      <t>エン</t>
    </rPh>
    <phoneticPr fontId="1"/>
  </si>
  <si>
    <t>値引額×係数（円）</t>
    <rPh sb="0" eb="2">
      <t>ネビキ</t>
    </rPh>
    <rPh sb="2" eb="3">
      <t>ガク</t>
    </rPh>
    <rPh sb="4" eb="6">
      <t>ケイスウ</t>
    </rPh>
    <rPh sb="7" eb="8">
      <t>エン</t>
    </rPh>
    <phoneticPr fontId="1"/>
  </si>
  <si>
    <t>交付申請額（円）</t>
    <rPh sb="0" eb="5">
      <t>コウフシンセイガク</t>
    </rPh>
    <rPh sb="6" eb="7">
      <t>エン</t>
    </rPh>
    <phoneticPr fontId="1"/>
  </si>
  <si>
    <t>補助金交付申請額の算定（円）</t>
    <rPh sb="0" eb="8">
      <t>ホジョキンコウフシンセイガク</t>
    </rPh>
    <rPh sb="9" eb="11">
      <t>サンテイ</t>
    </rPh>
    <rPh sb="12" eb="13">
      <t>エン</t>
    </rPh>
    <phoneticPr fontId="1"/>
  </si>
  <si>
    <t>基準額-（値引額×係数）（円）</t>
    <rPh sb="0" eb="3">
      <t>キジュンガク</t>
    </rPh>
    <rPh sb="5" eb="8">
      <t>ネビキガク</t>
    </rPh>
    <rPh sb="9" eb="11">
      <t>ケイスウ</t>
    </rPh>
    <rPh sb="13" eb="14">
      <t>エン</t>
    </rPh>
    <phoneticPr fontId="1"/>
  </si>
  <si>
    <t>台</t>
    <rPh sb="0" eb="1">
      <t>ダイ</t>
    </rPh>
    <phoneticPr fontId="1"/>
  </si>
  <si>
    <t>円</t>
    <rPh sb="0" eb="1">
      <t>エン</t>
    </rPh>
    <phoneticPr fontId="1"/>
  </si>
  <si>
    <t>(２)　寄付金その他の収入</t>
    <phoneticPr fontId="1"/>
  </si>
  <si>
    <t>(３)　補助対象経費支出額((１)－(２))</t>
    <phoneticPr fontId="1"/>
  </si>
  <si>
    <r>
      <t>(４) 基準額</t>
    </r>
    <r>
      <rPr>
        <vertAlign val="superscript"/>
        <sz val="9"/>
        <color theme="1"/>
        <rFont val="ＭＳ Ｐ明朝"/>
        <family val="1"/>
        <charset val="128"/>
      </rPr>
      <t>注８</t>
    </r>
    <phoneticPr fontId="1"/>
  </si>
  <si>
    <r>
      <t>(５) 値引額</t>
    </r>
    <r>
      <rPr>
        <vertAlign val="superscript"/>
        <sz val="9"/>
        <color theme="1"/>
        <rFont val="ＭＳ Ｐ明朝"/>
        <family val="1"/>
        <charset val="128"/>
      </rPr>
      <t>注９</t>
    </r>
    <rPh sb="4" eb="6">
      <t>ネビキ</t>
    </rPh>
    <rPh sb="6" eb="7">
      <t>ガク</t>
    </rPh>
    <rPh sb="7" eb="8">
      <t>チュウ</t>
    </rPh>
    <phoneticPr fontId="1"/>
  </si>
  <si>
    <r>
      <t>(６) 値引額×係数</t>
    </r>
    <r>
      <rPr>
        <vertAlign val="superscript"/>
        <sz val="9"/>
        <color theme="1"/>
        <rFont val="ＭＳ Ｐ明朝"/>
        <family val="1"/>
        <charset val="128"/>
      </rPr>
      <t>注10</t>
    </r>
    <phoneticPr fontId="1"/>
  </si>
  <si>
    <r>
      <t xml:space="preserve">(７)　基準額－(値引額×係数)
　　　((４)－(６)) </t>
    </r>
    <r>
      <rPr>
        <vertAlign val="superscript"/>
        <sz val="9"/>
        <color theme="1"/>
        <rFont val="ＭＳ Ｐ明朝"/>
        <family val="1"/>
        <charset val="128"/>
      </rPr>
      <t>注11</t>
    </r>
    <phoneticPr fontId="1"/>
  </si>
  <si>
    <t>(８) 補助金交付申請額の算定
　　(３)と(７)を比較して少ないほうの額</t>
    <rPh sb="4" eb="7">
      <t>ホジョキン</t>
    </rPh>
    <rPh sb="7" eb="9">
      <t>コウフ</t>
    </rPh>
    <rPh sb="9" eb="11">
      <t>シンセイ</t>
    </rPh>
    <rPh sb="11" eb="12">
      <t>ガク</t>
    </rPh>
    <rPh sb="13" eb="15">
      <t>サンテイ</t>
    </rPh>
    <rPh sb="26" eb="28">
      <t>ヒカク</t>
    </rPh>
    <rPh sb="30" eb="31">
      <t>スク</t>
    </rPh>
    <rPh sb="36" eb="37">
      <t>ガク</t>
    </rPh>
    <phoneticPr fontId="1"/>
  </si>
  <si>
    <t>（B）</t>
    <phoneticPr fontId="1"/>
  </si>
  <si>
    <t>（A）</t>
    <phoneticPr fontId="1"/>
  </si>
  <si>
    <r>
      <t>(９) 交付申請額</t>
    </r>
    <r>
      <rPr>
        <vertAlign val="superscript"/>
        <sz val="9"/>
        <color theme="1"/>
        <rFont val="ＭＳ Ｐ明朝"/>
        <family val="1"/>
        <charset val="128"/>
      </rPr>
      <t>注１2</t>
    </r>
    <rPh sb="4" eb="6">
      <t>コウフ</t>
    </rPh>
    <rPh sb="6" eb="8">
      <t>シンセイ</t>
    </rPh>
    <rPh sb="8" eb="9">
      <t>ガク</t>
    </rPh>
    <rPh sb="9" eb="10">
      <t>チュウ</t>
    </rPh>
    <phoneticPr fontId="1"/>
  </si>
  <si>
    <t xml:space="preserve">補助対象車両の区分における大型、中型、小型とは </t>
    <phoneticPr fontId="1"/>
  </si>
  <si>
    <t>車名、型式、車の種類、区分（以下「区分等」という。）が同じ車両、同じ値引額の申請台数を記載</t>
    <phoneticPr fontId="1"/>
  </si>
  <si>
    <t>なお、種類等が異なる場合は、本様式（様式第１（その６の１））を複数枚記載して添付する</t>
    <phoneticPr fontId="1"/>
  </si>
  <si>
    <t>補助対象経費には車両の登録等にかかる諸経費、消費税、下取り価格は含まない</t>
    <phoneticPr fontId="1"/>
  </si>
  <si>
    <t>改造車両の場合、改造事業者が算出した改造に要する費用で当機構が承認した経費</t>
    <phoneticPr fontId="1"/>
  </si>
  <si>
    <t>値引額については、購入する車両メーカー・販売店に確認し記載する。値引がない場合は０円と記載する</t>
    <phoneticPr fontId="1"/>
  </si>
  <si>
    <t>　(値引額とは、事前に登録された車両本体価格から補助対象経費を減じた額とする)</t>
    <phoneticPr fontId="1"/>
  </si>
  <si>
    <t>係数は次の通りとする　電気自動車：２／３、　プラグインハイブリッド自動車：１／２、　燃料電池自動車又は水素内燃機関型自動車：３／４</t>
    <phoneticPr fontId="1"/>
  </si>
  <si>
    <t>1,000円未満の端数が生じた場合には、これを切り捨てるものとする</t>
    <phoneticPr fontId="1"/>
  </si>
  <si>
    <t>注１２</t>
    <rPh sb="0" eb="1">
      <t>チュウ</t>
    </rPh>
    <phoneticPr fontId="1"/>
  </si>
  <si>
    <t>交付申請額：導入計画台数　（A）×（B） 　　改造車は環境省と協議の上算出</t>
    <phoneticPr fontId="1"/>
  </si>
  <si>
    <r>
      <t>種類</t>
    </r>
    <r>
      <rPr>
        <vertAlign val="superscript"/>
        <sz val="9"/>
        <color theme="1"/>
        <rFont val="ＭＳ Ｐ明朝"/>
        <family val="1"/>
        <charset val="128"/>
      </rPr>
      <t>注２</t>
    </r>
    <rPh sb="0" eb="2">
      <t>シュルイ</t>
    </rPh>
    <rPh sb="2" eb="3">
      <t>チュウ</t>
    </rPh>
    <phoneticPr fontId="1"/>
  </si>
  <si>
    <r>
      <rPr>
        <sz val="9"/>
        <color theme="1"/>
        <rFont val="ＭＳ Ｐ明朝"/>
        <family val="1"/>
        <charset val="128"/>
      </rPr>
      <t>区分</t>
    </r>
    <r>
      <rPr>
        <vertAlign val="superscript"/>
        <sz val="9"/>
        <color theme="1"/>
        <rFont val="ＭＳ Ｐ明朝"/>
        <family val="1"/>
        <charset val="128"/>
      </rPr>
      <t>注３</t>
    </r>
    <rPh sb="0" eb="2">
      <t>クブン</t>
    </rPh>
    <rPh sb="2" eb="3">
      <t>チュウ</t>
    </rPh>
    <phoneticPr fontId="1"/>
  </si>
  <si>
    <r>
      <t>車名</t>
    </r>
    <r>
      <rPr>
        <vertAlign val="superscript"/>
        <sz val="9"/>
        <color theme="1"/>
        <rFont val="ＭＳ Ｐ明朝"/>
        <family val="1"/>
        <charset val="128"/>
      </rPr>
      <t>注４</t>
    </r>
    <rPh sb="0" eb="2">
      <t>シャメイ</t>
    </rPh>
    <rPh sb="2" eb="3">
      <t>チュウ</t>
    </rPh>
    <phoneticPr fontId="1"/>
  </si>
  <si>
    <r>
      <t>通称名</t>
    </r>
    <r>
      <rPr>
        <vertAlign val="superscript"/>
        <sz val="9"/>
        <color theme="1"/>
        <rFont val="ＭＳ Ｐ明朝"/>
        <family val="1"/>
        <charset val="128"/>
      </rPr>
      <t>注４</t>
    </r>
    <rPh sb="0" eb="3">
      <t>ツウショウメイ</t>
    </rPh>
    <rPh sb="3" eb="4">
      <t>チュウ</t>
    </rPh>
    <phoneticPr fontId="1"/>
  </si>
  <si>
    <r>
      <rPr>
        <sz val="9"/>
        <color theme="1"/>
        <rFont val="ＭＳ Ｐ明朝"/>
        <family val="1"/>
        <charset val="128"/>
      </rPr>
      <t>型式</t>
    </r>
    <r>
      <rPr>
        <vertAlign val="superscript"/>
        <sz val="9"/>
        <color theme="1"/>
        <rFont val="ＭＳ Ｐ明朝"/>
        <family val="1"/>
        <charset val="128"/>
      </rPr>
      <t>注４</t>
    </r>
    <rPh sb="0" eb="2">
      <t>カタシキ</t>
    </rPh>
    <rPh sb="2" eb="3">
      <t>チュウ</t>
    </rPh>
    <phoneticPr fontId="1"/>
  </si>
  <si>
    <r>
      <t>(１)　補助対象経費</t>
    </r>
    <r>
      <rPr>
        <vertAlign val="superscript"/>
        <sz val="9"/>
        <color theme="1"/>
        <rFont val="ＭＳ Ｐ明朝"/>
        <family val="1"/>
        <charset val="128"/>
      </rPr>
      <t>注7</t>
    </r>
    <r>
      <rPr>
        <sz val="9"/>
        <color theme="1"/>
        <rFont val="ＭＳ Ｐ明朝"/>
        <family val="1"/>
        <charset val="128"/>
      </rPr>
      <t xml:space="preserve">
(補助対象車両価格) </t>
    </r>
    <phoneticPr fontId="1"/>
  </si>
  <si>
    <t>(２) 寄付金その他の収入</t>
    <phoneticPr fontId="1"/>
  </si>
  <si>
    <t>(３) 補助対象経費支出額((１)－(２))</t>
    <rPh sb="4" eb="6">
      <t>ホジョ</t>
    </rPh>
    <rPh sb="6" eb="8">
      <t>タイショウ</t>
    </rPh>
    <rPh sb="8" eb="10">
      <t>ケイヒ</t>
    </rPh>
    <rPh sb="10" eb="12">
      <t>シシュツ</t>
    </rPh>
    <rPh sb="12" eb="13">
      <t>ガク</t>
    </rPh>
    <phoneticPr fontId="1"/>
  </si>
  <si>
    <r>
      <t>(５) 値引額</t>
    </r>
    <r>
      <rPr>
        <vertAlign val="superscript"/>
        <sz val="9"/>
        <color theme="1"/>
        <rFont val="ＭＳ Ｐ明朝"/>
        <family val="1"/>
        <charset val="128"/>
      </rPr>
      <t>注９</t>
    </r>
    <phoneticPr fontId="1"/>
  </si>
  <si>
    <r>
      <t>(６) 値引額×係数</t>
    </r>
    <r>
      <rPr>
        <vertAlign val="superscript"/>
        <sz val="9"/>
        <color theme="1"/>
        <rFont val="ＭＳ Ｐ明朝"/>
        <family val="1"/>
        <charset val="128"/>
      </rPr>
      <t>注10</t>
    </r>
    <phoneticPr fontId="1"/>
  </si>
  <si>
    <r>
      <t>(７)　基準額－(値引額×係数)
　　　((４)－(６))</t>
    </r>
    <r>
      <rPr>
        <vertAlign val="superscript"/>
        <sz val="9"/>
        <color theme="1"/>
        <rFont val="ＭＳ Ｐ明朝"/>
        <family val="1"/>
        <charset val="128"/>
      </rPr>
      <t xml:space="preserve"> 注１１</t>
    </r>
    <r>
      <rPr>
        <sz val="9"/>
        <color theme="1"/>
        <rFont val="ＭＳ Ｐ明朝"/>
        <family val="1"/>
        <charset val="128"/>
      </rPr>
      <t xml:space="preserve"> </t>
    </r>
    <rPh sb="4" eb="6">
      <t>キジュン</t>
    </rPh>
    <rPh sb="6" eb="7">
      <t>ガク</t>
    </rPh>
    <rPh sb="9" eb="11">
      <t>ネビキ</t>
    </rPh>
    <rPh sb="11" eb="12">
      <t>ガク</t>
    </rPh>
    <rPh sb="13" eb="15">
      <t>ケイスウ</t>
    </rPh>
    <rPh sb="30" eb="31">
      <t>チュウ</t>
    </rPh>
    <phoneticPr fontId="1"/>
  </si>
  <si>
    <t>(８) 補助金交付申請額の算定
　　(３)と(７)を比較して少ないほうの額</t>
    <phoneticPr fontId="1"/>
  </si>
  <si>
    <t>（B)</t>
    <phoneticPr fontId="1"/>
  </si>
  <si>
    <t>（９）補助金交付決定額　
（交付決定時の額）</t>
    <phoneticPr fontId="1"/>
  </si>
  <si>
    <t>（C)</t>
    <phoneticPr fontId="1"/>
  </si>
  <si>
    <r>
      <t xml:space="preserve">(10)交付対象額 </t>
    </r>
    <r>
      <rPr>
        <vertAlign val="superscript"/>
        <sz val="9"/>
        <color theme="1"/>
        <rFont val="ＭＳ Ｐ明朝"/>
        <family val="1"/>
        <charset val="128"/>
      </rPr>
      <t>注１２</t>
    </r>
    <r>
      <rPr>
        <sz val="9"/>
        <color theme="1"/>
        <rFont val="ＭＳ Ｐ明朝"/>
        <family val="1"/>
        <charset val="128"/>
      </rPr>
      <t xml:space="preserve">
（8）と（9）を比較して少ないほうの額</t>
    </r>
    <rPh sb="4" eb="6">
      <t>コウフ</t>
    </rPh>
    <rPh sb="6" eb="8">
      <t>タイショウ</t>
    </rPh>
    <rPh sb="8" eb="9">
      <t>ガク</t>
    </rPh>
    <rPh sb="10" eb="11">
      <t>チュウ</t>
    </rPh>
    <rPh sb="22" eb="24">
      <t>ヒカク</t>
    </rPh>
    <rPh sb="26" eb="27">
      <t>スク</t>
    </rPh>
    <rPh sb="32" eb="33">
      <t>ガク</t>
    </rPh>
    <phoneticPr fontId="1"/>
  </si>
  <si>
    <t>（A)×（BまたはC)</t>
    <phoneticPr fontId="1"/>
  </si>
  <si>
    <t>(値引額とは、事前に登録された車両本体価格から補助対象経費を減じた額とする)</t>
    <phoneticPr fontId="1"/>
  </si>
  <si>
    <t>係数は次の通りとする。　　電気自動車：２／３、　プラグインハイブリッド自動車：１／２、　燃料電池自動車又は水素内燃機関型自動車：３／４</t>
    <phoneticPr fontId="1"/>
  </si>
  <si>
    <t>算出された額に1,000円未満の端数が生じた場合には、これを切り捨てるものとする</t>
    <phoneticPr fontId="1"/>
  </si>
  <si>
    <t>交付対象額：導入計画台数（A）×（B）　 　改造車は環境省と協議の上算出</t>
    <phoneticPr fontId="1"/>
  </si>
  <si>
    <t>※</t>
    <phoneticPr fontId="1"/>
  </si>
  <si>
    <t>同じ型式で事業用と自家用の両方を申請の場合は基準額が違うため、この様式は分けて記入すること</t>
    <phoneticPr fontId="1"/>
  </si>
  <si>
    <t>様式第１（その11）</t>
    <phoneticPr fontId="1"/>
  </si>
  <si>
    <r>
      <t>非化石エネルギー自動車の区分別導入台数とその割合（ 計画 ）</t>
    </r>
    <r>
      <rPr>
        <b/>
        <sz val="16"/>
        <color rgb="FFFF0000"/>
        <rFont val="游ゴシック"/>
        <family val="3"/>
        <charset val="128"/>
        <scheme val="minor"/>
      </rPr>
      <t>車両総重量８トン以下</t>
    </r>
    <r>
      <rPr>
        <b/>
        <sz val="16"/>
        <color theme="1"/>
        <rFont val="游ゴシック"/>
        <family val="3"/>
        <charset val="128"/>
        <scheme val="minor"/>
      </rPr>
      <t>の商用車</t>
    </r>
    <rPh sb="15" eb="17">
      <t>ドウニュウ</t>
    </rPh>
    <rPh sb="17" eb="19">
      <t>ダイスウ</t>
    </rPh>
    <rPh sb="41" eb="44">
      <t>ショウヨウシャ</t>
    </rPh>
    <phoneticPr fontId="1"/>
  </si>
  <si>
    <t>申請者（補助事業者）　氏名又は名称</t>
  </si>
  <si>
    <t>代表者の役職・氏名　　　　　　　　　　　　　　　　　　　　　　　　　　　　　　</t>
  </si>
  <si>
    <t>（貸渡し先　（リース会社が申請者の場合　　　　　　　　　　　　　　　　　　　　　　　　　　　　　　　　　）　　　　　　　　　　　　　　　　　　　　　　　　　　　　</t>
    <rPh sb="10" eb="12">
      <t>カイシャ</t>
    </rPh>
    <rPh sb="13" eb="15">
      <t>シンセイ</t>
    </rPh>
    <rPh sb="15" eb="16">
      <t>シャ</t>
    </rPh>
    <phoneticPr fontId="1"/>
  </si>
  <si>
    <r>
      <t>本補助金の利用による野心的な導入目標を設定し、商用車</t>
    </r>
    <r>
      <rPr>
        <vertAlign val="superscript"/>
        <sz val="12"/>
        <rFont val="游ゴシック"/>
        <family val="3"/>
        <charset val="128"/>
        <scheme val="minor"/>
      </rPr>
      <t>注1</t>
    </r>
    <r>
      <rPr>
        <sz val="12"/>
        <rFont val="游ゴシック"/>
        <family val="3"/>
        <charset val="128"/>
        <scheme val="minor"/>
      </rPr>
      <t>の保有計画台数</t>
    </r>
    <r>
      <rPr>
        <sz val="12"/>
        <rFont val="游ゴシック"/>
        <family val="3"/>
        <charset val="128"/>
        <scheme val="minor"/>
      </rPr>
      <t>を記入する</t>
    </r>
    <rPh sb="0" eb="1">
      <t>ホン</t>
    </rPh>
    <rPh sb="1" eb="4">
      <t>ホジョキン</t>
    </rPh>
    <rPh sb="5" eb="7">
      <t>リヨウ</t>
    </rPh>
    <rPh sb="10" eb="13">
      <t>ヤシンテキ</t>
    </rPh>
    <rPh sb="14" eb="16">
      <t>ドウニュウ</t>
    </rPh>
    <rPh sb="16" eb="18">
      <t>モクヒョウ</t>
    </rPh>
    <rPh sb="19" eb="21">
      <t>セッテイ</t>
    </rPh>
    <rPh sb="23" eb="26">
      <t>ショウヨウシャ</t>
    </rPh>
    <rPh sb="26" eb="27">
      <t>チュウ</t>
    </rPh>
    <rPh sb="29" eb="31">
      <t>ホユウ</t>
    </rPh>
    <rPh sb="31" eb="33">
      <t>ケイカク</t>
    </rPh>
    <rPh sb="33" eb="35">
      <t>ダイスウ</t>
    </rPh>
    <rPh sb="36" eb="38">
      <t>キニュウ</t>
    </rPh>
    <phoneticPr fontId="1"/>
  </si>
  <si>
    <t>（手書きの場合は非化石エネルギー自動車割合(%)も記入してください）</t>
    <rPh sb="1" eb="3">
      <t>テガ</t>
    </rPh>
    <rPh sb="5" eb="7">
      <t>バアイ</t>
    </rPh>
    <rPh sb="8" eb="11">
      <t>ヒカセキ</t>
    </rPh>
    <rPh sb="16" eb="19">
      <t>ジドウシャ</t>
    </rPh>
    <rPh sb="19" eb="21">
      <t>ワリアイ</t>
    </rPh>
    <rPh sb="25" eb="27">
      <t>キニュウ</t>
    </rPh>
    <phoneticPr fontId="1"/>
  </si>
  <si>
    <t>（台数）</t>
    <rPh sb="1" eb="3">
      <t>ダイスウ</t>
    </rPh>
    <phoneticPr fontId="1"/>
  </si>
  <si>
    <t>年度</t>
    <rPh sb="0" eb="2">
      <t>ネンド</t>
    </rPh>
    <phoneticPr fontId="1"/>
  </si>
  <si>
    <t>2025年度</t>
    <rPh sb="4" eb="6">
      <t>ネンド</t>
    </rPh>
    <phoneticPr fontId="1"/>
  </si>
  <si>
    <t>2026年度</t>
    <rPh sb="4" eb="6">
      <t>ネンド</t>
    </rPh>
    <phoneticPr fontId="1"/>
  </si>
  <si>
    <t>2027年度</t>
    <rPh sb="4" eb="6">
      <t>ネンド</t>
    </rPh>
    <phoneticPr fontId="1"/>
  </si>
  <si>
    <t>2028年度</t>
    <rPh sb="4" eb="6">
      <t>ネンド</t>
    </rPh>
    <phoneticPr fontId="1"/>
  </si>
  <si>
    <t>2029年度</t>
    <rPh sb="4" eb="6">
      <t>ネンド</t>
    </rPh>
    <phoneticPr fontId="1"/>
  </si>
  <si>
    <t>2030年度</t>
    <rPh sb="4" eb="6">
      <t>ネンド</t>
    </rPh>
    <phoneticPr fontId="1"/>
  </si>
  <si>
    <t>電気自動車(BEV)</t>
    <rPh sb="0" eb="2">
      <t>デンキ</t>
    </rPh>
    <rPh sb="2" eb="5">
      <t>ジドウシャ</t>
    </rPh>
    <phoneticPr fontId="1"/>
  </si>
  <si>
    <t>軽自動車</t>
    <rPh sb="0" eb="1">
      <t>ケイ</t>
    </rPh>
    <rPh sb="1" eb="4">
      <t>ジドウシャ</t>
    </rPh>
    <phoneticPr fontId="1"/>
  </si>
  <si>
    <t>保有計画台数</t>
    <rPh sb="2" eb="4">
      <t>ケイカク</t>
    </rPh>
    <rPh sb="4" eb="6">
      <t>ダイスウ</t>
    </rPh>
    <phoneticPr fontId="1"/>
  </si>
  <si>
    <r>
      <t>８トン以下　　</t>
    </r>
    <r>
      <rPr>
        <b/>
        <sz val="6"/>
        <color theme="1"/>
        <rFont val="游ゴシック"/>
        <family val="3"/>
        <charset val="128"/>
        <scheme val="minor"/>
      </rPr>
      <t>（軽自動車除く）</t>
    </r>
    <rPh sb="3" eb="5">
      <t>イカ</t>
    </rPh>
    <rPh sb="8" eb="9">
      <t>ケイ</t>
    </rPh>
    <rPh sb="9" eb="12">
      <t>ジドウシャ</t>
    </rPh>
    <rPh sb="12" eb="13">
      <t>ノゾ</t>
    </rPh>
    <phoneticPr fontId="1"/>
  </si>
  <si>
    <t>プラグインハイブリッド車(PHEV)</t>
    <rPh sb="11" eb="12">
      <t>シャ</t>
    </rPh>
    <phoneticPr fontId="1"/>
  </si>
  <si>
    <t>保有計画台数</t>
    <rPh sb="0" eb="2">
      <t>ホユウ</t>
    </rPh>
    <rPh sb="2" eb="4">
      <t>ケイカク</t>
    </rPh>
    <rPh sb="4" eb="6">
      <t>ダイスウ</t>
    </rPh>
    <phoneticPr fontId="1"/>
  </si>
  <si>
    <t>燃料電池車(FCV)</t>
    <rPh sb="0" eb="2">
      <t>ネンリョウ</t>
    </rPh>
    <rPh sb="2" eb="4">
      <t>デンチ</t>
    </rPh>
    <rPh sb="4" eb="5">
      <t>シャ</t>
    </rPh>
    <phoneticPr fontId="1"/>
  </si>
  <si>
    <t>水素内燃機関型自動車</t>
    <rPh sb="0" eb="2">
      <t>スイソ</t>
    </rPh>
    <rPh sb="2" eb="4">
      <t>ナイネン</t>
    </rPh>
    <rPh sb="4" eb="6">
      <t>キカン</t>
    </rPh>
    <rPh sb="6" eb="7">
      <t>ガタ</t>
    </rPh>
    <rPh sb="7" eb="10">
      <t>ジドウシャ</t>
    </rPh>
    <phoneticPr fontId="1"/>
  </si>
  <si>
    <t>非化石エネルギー自動車合計</t>
    <rPh sb="0" eb="3">
      <t>ヒカセキ</t>
    </rPh>
    <rPh sb="8" eb="11">
      <t>ジドウシャ</t>
    </rPh>
    <rPh sb="11" eb="13">
      <t>ゴウケイ</t>
    </rPh>
    <phoneticPr fontId="1"/>
  </si>
  <si>
    <t>⑤＝①＋②＋③＋④</t>
    <phoneticPr fontId="1"/>
  </si>
  <si>
    <t>全保有車両台数</t>
    <rPh sb="0" eb="1">
      <t>ゼン</t>
    </rPh>
    <rPh sb="1" eb="3">
      <t>ホユウ</t>
    </rPh>
    <rPh sb="3" eb="5">
      <t>シャリョウ</t>
    </rPh>
    <rPh sb="5" eb="7">
      <t>ダイスウ</t>
    </rPh>
    <phoneticPr fontId="1"/>
  </si>
  <si>
    <t>非化石エネルギー自動車割合(%)</t>
    <rPh sb="0" eb="3">
      <t>ヒカセキ</t>
    </rPh>
    <rPh sb="8" eb="11">
      <t>ジドウシャ</t>
    </rPh>
    <rPh sb="11" eb="13">
      <t>ワリアイ</t>
    </rPh>
    <phoneticPr fontId="1"/>
  </si>
  <si>
    <t>⑤/⑥</t>
    <phoneticPr fontId="1"/>
  </si>
  <si>
    <t>保有計画台数割合</t>
    <rPh sb="0" eb="2">
      <t>ホユウ</t>
    </rPh>
    <rPh sb="2" eb="4">
      <t>ケイカク</t>
    </rPh>
    <rPh sb="4" eb="6">
      <t>ダイスウ</t>
    </rPh>
    <rPh sb="6" eb="8">
      <t>ワリアイ</t>
    </rPh>
    <phoneticPr fontId="1"/>
  </si>
  <si>
    <t>非化石エネルギーへの転換の定量目標</t>
    <rPh sb="0" eb="3">
      <t>ヒカセキ</t>
    </rPh>
    <rPh sb="10" eb="12">
      <t>テンカン</t>
    </rPh>
    <rPh sb="13" eb="15">
      <t>テイリョウ</t>
    </rPh>
    <rPh sb="15" eb="17">
      <t>モクヒョウ</t>
    </rPh>
    <phoneticPr fontId="1"/>
  </si>
  <si>
    <t>２０３０年度における貨物トラックの非化石エネルギー自動車の使用割合が５％以上</t>
    <rPh sb="4" eb="6">
      <t>ネンド</t>
    </rPh>
    <rPh sb="10" eb="12">
      <t>カモツ</t>
    </rPh>
    <rPh sb="17" eb="20">
      <t>ヒカセキ</t>
    </rPh>
    <rPh sb="25" eb="28">
      <t>ジドウシャ</t>
    </rPh>
    <rPh sb="29" eb="31">
      <t>シヨウ</t>
    </rPh>
    <rPh sb="31" eb="33">
      <t>ワリアイ</t>
    </rPh>
    <rPh sb="36" eb="38">
      <t>イジョウ</t>
    </rPh>
    <phoneticPr fontId="1"/>
  </si>
  <si>
    <t>↑</t>
    <phoneticPr fontId="1"/>
  </si>
  <si>
    <t>判定</t>
    <rPh sb="0" eb="2">
      <t>ハンテイ</t>
    </rPh>
    <phoneticPr fontId="1"/>
  </si>
  <si>
    <t>可 ・不可</t>
    <rPh sb="0" eb="1">
      <t>カ</t>
    </rPh>
    <rPh sb="3" eb="5">
      <t>フカ</t>
    </rPh>
    <phoneticPr fontId="1"/>
  </si>
  <si>
    <t>注１　 1ナンバー、4ナンバー、８ナンバー（乗用車ベースの改造車は除く）など</t>
    <rPh sb="0" eb="1">
      <t>チュウ</t>
    </rPh>
    <rPh sb="22" eb="25">
      <t>ジョウヨウシャ</t>
    </rPh>
    <rPh sb="29" eb="31">
      <t>カイゾウ</t>
    </rPh>
    <rPh sb="31" eb="32">
      <t>シャ</t>
    </rPh>
    <rPh sb="33" eb="34">
      <t>ノゾ</t>
    </rPh>
    <phoneticPr fontId="1"/>
  </si>
  <si>
    <t>注２　 使用者の商用車保有台数を記入（リース車両も含む）</t>
    <rPh sb="0" eb="1">
      <t>チュウ</t>
    </rPh>
    <phoneticPr fontId="1"/>
  </si>
  <si>
    <t>注３　 すべての欄に入力のこと（0の場合、空欄とせず0を記入）</t>
    <rPh sb="0" eb="1">
      <t>チュウ</t>
    </rPh>
    <rPh sb="8" eb="9">
      <t>ラン</t>
    </rPh>
    <rPh sb="10" eb="12">
      <t>ニュウリョク</t>
    </rPh>
    <rPh sb="18" eb="20">
      <t>バアイ</t>
    </rPh>
    <rPh sb="21" eb="23">
      <t>クウラン</t>
    </rPh>
    <rPh sb="28" eb="30">
      <t>キニュウ</t>
    </rPh>
    <phoneticPr fontId="1"/>
  </si>
  <si>
    <t>様式第１（その11）</t>
  </si>
  <si>
    <r>
      <t>非化石エネルギー自動車の区分別導入台数とその割合（計画 ）</t>
    </r>
    <r>
      <rPr>
        <b/>
        <sz val="16"/>
        <color rgb="FFFF0000"/>
        <rFont val="游ゴシック"/>
        <family val="3"/>
        <charset val="128"/>
        <scheme val="minor"/>
      </rPr>
      <t>車両総重量８トン超</t>
    </r>
    <r>
      <rPr>
        <b/>
        <sz val="16"/>
        <rFont val="游ゴシック"/>
        <family val="3"/>
        <charset val="128"/>
        <scheme val="minor"/>
      </rPr>
      <t>商用車</t>
    </r>
    <r>
      <rPr>
        <vertAlign val="superscript"/>
        <sz val="16"/>
        <color theme="1"/>
        <rFont val="游ゴシック"/>
        <family val="3"/>
        <charset val="128"/>
        <scheme val="minor"/>
      </rPr>
      <t>注１</t>
    </r>
    <rPh sb="15" eb="17">
      <t>ドウニュウ</t>
    </rPh>
    <rPh sb="17" eb="19">
      <t>ダイスウ</t>
    </rPh>
    <rPh sb="37" eb="38">
      <t>チョウ</t>
    </rPh>
    <rPh sb="38" eb="41">
      <t>ショウヨウシャ</t>
    </rPh>
    <rPh sb="41" eb="42">
      <t>チュウ</t>
    </rPh>
    <phoneticPr fontId="1"/>
  </si>
  <si>
    <r>
      <t>本補助金の利用による野心的な導入目標を設定し、商用車</t>
    </r>
    <r>
      <rPr>
        <vertAlign val="superscript"/>
        <sz val="12"/>
        <rFont val="游ゴシック"/>
        <family val="3"/>
        <charset val="128"/>
        <scheme val="minor"/>
      </rPr>
      <t>注2</t>
    </r>
    <r>
      <rPr>
        <sz val="12"/>
        <rFont val="游ゴシック"/>
        <family val="3"/>
        <charset val="128"/>
        <scheme val="minor"/>
      </rPr>
      <t>の保有計画台数</t>
    </r>
    <r>
      <rPr>
        <sz val="12"/>
        <rFont val="游ゴシック"/>
        <family val="3"/>
        <charset val="128"/>
        <scheme val="minor"/>
      </rPr>
      <t>を記入する</t>
    </r>
    <rPh sb="0" eb="1">
      <t>ホン</t>
    </rPh>
    <rPh sb="1" eb="4">
      <t>ホジョキン</t>
    </rPh>
    <rPh sb="5" eb="7">
      <t>リヨウ</t>
    </rPh>
    <rPh sb="10" eb="13">
      <t>ヤシンテキ</t>
    </rPh>
    <rPh sb="14" eb="16">
      <t>ドウニュウ</t>
    </rPh>
    <rPh sb="16" eb="18">
      <t>モクヒョウ</t>
    </rPh>
    <rPh sb="19" eb="21">
      <t>セッテイ</t>
    </rPh>
    <rPh sb="23" eb="26">
      <t>ショウヨウシャ</t>
    </rPh>
    <rPh sb="26" eb="27">
      <t>チュウ</t>
    </rPh>
    <rPh sb="29" eb="31">
      <t>ホユウ</t>
    </rPh>
    <rPh sb="31" eb="33">
      <t>ケイカク</t>
    </rPh>
    <rPh sb="33" eb="35">
      <t>ダイスウ</t>
    </rPh>
    <rPh sb="36" eb="38">
      <t>キニュウ</t>
    </rPh>
    <phoneticPr fontId="1"/>
  </si>
  <si>
    <t>保有計画台数割合</t>
    <rPh sb="2" eb="4">
      <t>ケイカク</t>
    </rPh>
    <rPh sb="4" eb="6">
      <t>ダイスウ</t>
    </rPh>
    <rPh sb="6" eb="8">
      <t>ワリアイ</t>
    </rPh>
    <phoneticPr fontId="1"/>
  </si>
  <si>
    <t>注1　車両総重量８トン超商用車は非化石エネルギーへの転換の定量目標は定められていないため提出は任意</t>
    <rPh sb="0" eb="1">
      <t>チュウ</t>
    </rPh>
    <rPh sb="3" eb="5">
      <t>シャリョウ</t>
    </rPh>
    <rPh sb="5" eb="8">
      <t>ソウジュウリョウ</t>
    </rPh>
    <rPh sb="11" eb="12">
      <t>チョウ</t>
    </rPh>
    <rPh sb="12" eb="15">
      <t>ショウヨウシャ</t>
    </rPh>
    <rPh sb="16" eb="19">
      <t>ヒカセキ</t>
    </rPh>
    <rPh sb="26" eb="28">
      <t>テンカン</t>
    </rPh>
    <rPh sb="29" eb="31">
      <t>テイリョウ</t>
    </rPh>
    <rPh sb="31" eb="33">
      <t>モクヒョウ</t>
    </rPh>
    <rPh sb="34" eb="35">
      <t>サダジッセキネンスウ</t>
    </rPh>
    <rPh sb="44" eb="46">
      <t>テイシュツ</t>
    </rPh>
    <rPh sb="47" eb="49">
      <t>ニンイ</t>
    </rPh>
    <phoneticPr fontId="1"/>
  </si>
  <si>
    <t>注2　 1ナンバー、８ナンバー（乗用車ベースの改造車は除く）など</t>
    <rPh sb="0" eb="1">
      <t>チュウ</t>
    </rPh>
    <phoneticPr fontId="1"/>
  </si>
  <si>
    <t>注3　使用者の保有台数を記入（リース車両も含む）</t>
    <rPh sb="0" eb="1">
      <t>チュウ</t>
    </rPh>
    <phoneticPr fontId="1"/>
  </si>
  <si>
    <t>注4   すべての欄に入力のこと（0の場合、空欄とせず0を記入）</t>
    <rPh sb="0" eb="1">
      <t>チュウ</t>
    </rPh>
    <rPh sb="9" eb="10">
      <t>ラン</t>
    </rPh>
    <rPh sb="11" eb="13">
      <t>ニュウリョク</t>
    </rPh>
    <rPh sb="19" eb="21">
      <t>バアイ</t>
    </rPh>
    <rPh sb="22" eb="24">
      <t>クウラン</t>
    </rPh>
    <rPh sb="29" eb="31">
      <t>キニュウ</t>
    </rPh>
    <phoneticPr fontId="1"/>
  </si>
  <si>
    <t>非化石管理番号</t>
    <rPh sb="0" eb="3">
      <t>ヒカセキ</t>
    </rPh>
    <rPh sb="3" eb="7">
      <t>カンリバンゴウ</t>
    </rPh>
    <phoneticPr fontId="1"/>
  </si>
  <si>
    <t>電気自動車（BEV）軽自動車</t>
    <rPh sb="0" eb="5">
      <t>デンキジドウシャ</t>
    </rPh>
    <rPh sb="10" eb="14">
      <t>ケイジドウシャ</t>
    </rPh>
    <phoneticPr fontId="1"/>
  </si>
  <si>
    <t>2025年度</t>
    <rPh sb="4" eb="6">
      <t>ネンド</t>
    </rPh>
    <phoneticPr fontId="1"/>
  </si>
  <si>
    <t>2026年度</t>
    <rPh sb="4" eb="6">
      <t>ネンド</t>
    </rPh>
    <phoneticPr fontId="1"/>
  </si>
  <si>
    <t>2027年度</t>
    <rPh sb="4" eb="6">
      <t>ネンド</t>
    </rPh>
    <phoneticPr fontId="1"/>
  </si>
  <si>
    <t>2028年度</t>
    <rPh sb="4" eb="6">
      <t>ネンド</t>
    </rPh>
    <phoneticPr fontId="1"/>
  </si>
  <si>
    <t>2029年度</t>
    <rPh sb="4" eb="6">
      <t>ネンド</t>
    </rPh>
    <phoneticPr fontId="1"/>
  </si>
  <si>
    <t>2030年度</t>
    <rPh sb="4" eb="6">
      <t>ネンド</t>
    </rPh>
    <phoneticPr fontId="1"/>
  </si>
  <si>
    <t>電気自動車（BEV）8トン以下
（軽自動車除く）</t>
    <rPh sb="0" eb="5">
      <t>デンキジドウシャ</t>
    </rPh>
    <rPh sb="13" eb="15">
      <t>イカ</t>
    </rPh>
    <rPh sb="17" eb="21">
      <t>ケイジドウシャ</t>
    </rPh>
    <rPh sb="21" eb="22">
      <t>ノゾ</t>
    </rPh>
    <phoneticPr fontId="1"/>
  </si>
  <si>
    <t>プラグインハイブリッド車(PHEV)</t>
    <phoneticPr fontId="1"/>
  </si>
  <si>
    <t>燃料電池車(FCV)</t>
    <phoneticPr fontId="1"/>
  </si>
  <si>
    <t>水素内燃機関型自動車</t>
    <phoneticPr fontId="1"/>
  </si>
  <si>
    <t>全保有車両台数</t>
    <phoneticPr fontId="1"/>
  </si>
  <si>
    <t>電気自動車（BEV）</t>
    <rPh sb="0" eb="5">
      <t>デンキジドウシャ</t>
    </rPh>
    <phoneticPr fontId="1"/>
  </si>
  <si>
    <r>
      <t>令和７年度補正予算　商用車等の電動化促進事業（トラック）</t>
    </r>
    <r>
      <rPr>
        <b/>
        <sz val="18"/>
        <color rgb="FFFFFFCC"/>
        <rFont val="游ゴシック"/>
        <family val="3"/>
        <charset val="128"/>
        <scheme val="minor"/>
      </rPr>
      <t>【トラック申請専用】</t>
    </r>
    <r>
      <rPr>
        <b/>
        <sz val="18"/>
        <color theme="1"/>
        <rFont val="游ゴシック"/>
        <family val="3"/>
        <charset val="128"/>
        <scheme val="minor"/>
      </rPr>
      <t>申請書類作成用データシート</t>
    </r>
    <rPh sb="33" eb="35">
      <t>シンセイ</t>
    </rPh>
    <rPh sb="35" eb="37">
      <t>センヨウ</t>
    </rPh>
    <phoneticPr fontId="1"/>
  </si>
  <si>
    <t>代表者役職名</t>
    <phoneticPr fontId="1"/>
  </si>
  <si>
    <t>氏名</t>
    <rPh sb="0" eb="2">
      <t>シメイ</t>
    </rPh>
    <phoneticPr fontId="1"/>
  </si>
  <si>
    <t>所属部署・職名</t>
    <rPh sb="0" eb="4">
      <t>ショゾクブショ</t>
    </rPh>
    <rPh sb="5" eb="7">
      <t>ショクメイ</t>
    </rPh>
    <phoneticPr fontId="1"/>
  </si>
  <si>
    <t>代表者役職</t>
    <phoneticPr fontId="1"/>
  </si>
  <si>
    <t>個人事業主</t>
    <rPh sb="0" eb="5">
      <t>コジンジギョウヌシ</t>
    </rPh>
    <phoneticPr fontId="1"/>
  </si>
  <si>
    <t>◆個人事業主</t>
    <rPh sb="1" eb="6">
      <t>コジンジギョウヌシ</t>
    </rPh>
    <phoneticPr fontId="1"/>
  </si>
  <si>
    <t>申請者</t>
    <rPh sb="0" eb="3">
      <t>シンセイシャ</t>
    </rPh>
    <phoneticPr fontId="1"/>
  </si>
  <si>
    <t>貸渡先</t>
    <rPh sb="0" eb="3">
      <t>カシワタシサキ</t>
    </rPh>
    <phoneticPr fontId="1"/>
  </si>
  <si>
    <t>補助対象経費（円）
（補助対象車両価格）</t>
    <rPh sb="0" eb="4">
      <t>ホジョタイショウ</t>
    </rPh>
    <rPh sb="4" eb="6">
      <t>ケイヒ</t>
    </rPh>
    <rPh sb="7" eb="8">
      <t>エン</t>
    </rPh>
    <rPh sb="11" eb="15">
      <t>ホジョタイショウ</t>
    </rPh>
    <rPh sb="15" eb="17">
      <t>シャリョウ</t>
    </rPh>
    <rPh sb="17" eb="19">
      <t>カカク</t>
    </rPh>
    <phoneticPr fontId="1"/>
  </si>
  <si>
    <t>寄付金その他の収入（円）</t>
    <rPh sb="0" eb="3">
      <t>キフキン</t>
    </rPh>
    <rPh sb="5" eb="6">
      <t>タ</t>
    </rPh>
    <rPh sb="7" eb="9">
      <t>シュウニュウ</t>
    </rPh>
    <rPh sb="10" eb="11">
      <t>エン</t>
    </rPh>
    <phoneticPr fontId="1"/>
  </si>
  <si>
    <t>補助対象経費支出額（円）</t>
    <rPh sb="0" eb="6">
      <t>ホジョタイショウケイヒ</t>
    </rPh>
    <rPh sb="6" eb="8">
      <t>シシュツ</t>
    </rPh>
    <rPh sb="8" eb="9">
      <t>ガク</t>
    </rPh>
    <rPh sb="10" eb="11">
      <t>エン</t>
    </rPh>
    <phoneticPr fontId="1"/>
  </si>
  <si>
    <t>値引額×係数（円）</t>
    <rPh sb="0" eb="3">
      <t>ネビキガク</t>
    </rPh>
    <rPh sb="4" eb="6">
      <t>ケイスウ</t>
    </rPh>
    <rPh sb="7" eb="8">
      <t>エン</t>
    </rPh>
    <phoneticPr fontId="1"/>
  </si>
  <si>
    <t>基準額/台-値引額×係数（円）</t>
    <rPh sb="13" eb="14">
      <t>エン</t>
    </rPh>
    <phoneticPr fontId="1"/>
  </si>
  <si>
    <t>補助金交付決定額（円）
（交付決定時の額）</t>
    <rPh sb="0" eb="8">
      <t>ホジョキンコウフケッテイガク</t>
    </rPh>
    <rPh sb="9" eb="10">
      <t>エン</t>
    </rPh>
    <rPh sb="13" eb="18">
      <t>コウフケッテイジ</t>
    </rPh>
    <rPh sb="19" eb="20">
      <t>ガク</t>
    </rPh>
    <phoneticPr fontId="1"/>
  </si>
  <si>
    <t>補助金交付申請額（円）</t>
    <rPh sb="0" eb="8">
      <t>ホジョキンコウフシンセイガク</t>
    </rPh>
    <rPh sb="9" eb="10">
      <t>エン</t>
    </rPh>
    <phoneticPr fontId="1"/>
  </si>
  <si>
    <t>)</t>
    <phoneticPr fontId="1"/>
  </si>
  <si>
    <t>（貸渡し先　（リース会社が申請者の場合　　　　　　　　　　　　　　　　　　　　　　　　</t>
    <rPh sb="10" eb="12">
      <t>カイシャ</t>
    </rPh>
    <rPh sb="13" eb="15">
      <t>シンセイ</t>
    </rPh>
    <rPh sb="15" eb="16">
      <t>シャ</t>
    </rPh>
    <phoneticPr fontId="1"/>
  </si>
  <si>
    <r>
      <t>提出資料総括表</t>
    </r>
    <r>
      <rPr>
        <b/>
        <sz val="12"/>
        <color rgb="FFFF0000"/>
        <rFont val="ＭＳ ゴシック"/>
        <family val="3"/>
        <charset val="128"/>
      </rPr>
      <t>（その１）車両の申請時使用</t>
    </r>
    <rPh sb="0" eb="2">
      <t>テイシュツ</t>
    </rPh>
    <rPh sb="2" eb="4">
      <t>シリョウ</t>
    </rPh>
    <rPh sb="4" eb="6">
      <t>ソウカツ</t>
    </rPh>
    <rPh sb="6" eb="7">
      <t>ヒョウ</t>
    </rPh>
    <rPh sb="12" eb="14">
      <t>シャリョウ</t>
    </rPh>
    <rPh sb="15" eb="17">
      <t>シンセイ</t>
    </rPh>
    <rPh sb="17" eb="18">
      <t>ジ</t>
    </rPh>
    <rPh sb="18" eb="20">
      <t>シヨウ</t>
    </rPh>
    <phoneticPr fontId="1"/>
  </si>
  <si>
    <r>
      <t>令和７年度補正予算「</t>
    </r>
    <r>
      <rPr>
        <b/>
        <sz val="9"/>
        <color theme="1"/>
        <rFont val="ＭＳ ゴシック"/>
        <family val="3"/>
        <charset val="128"/>
      </rPr>
      <t>商用車等の電動化促進事業（トラック）</t>
    </r>
    <r>
      <rPr>
        <b/>
        <sz val="9"/>
        <color rgb="FF000000"/>
        <rFont val="ＭＳ ゴシック"/>
        <family val="3"/>
        <charset val="128"/>
      </rPr>
      <t>」補助金申請用</t>
    </r>
    <rPh sb="0" eb="2">
      <t>レイワ</t>
    </rPh>
    <rPh sb="3" eb="5">
      <t>ネンド</t>
    </rPh>
    <rPh sb="5" eb="7">
      <t>ホセイ</t>
    </rPh>
    <rPh sb="7" eb="9">
      <t>ヨサン</t>
    </rPh>
    <rPh sb="13" eb="14">
      <t>トウ</t>
    </rPh>
    <rPh sb="34" eb="35">
      <t>ヨウ</t>
    </rPh>
    <phoneticPr fontId="1"/>
  </si>
  <si>
    <r>
      <t>申請書を提出する前に確認して☑を記入し、</t>
    </r>
    <r>
      <rPr>
        <b/>
        <sz val="9"/>
        <color rgb="FFFF0000"/>
        <rFont val="ＭＳ ゴシック"/>
        <family val="3"/>
        <charset val="128"/>
      </rPr>
      <t>この表も申請書に同封または電子申請に添付</t>
    </r>
    <r>
      <rPr>
        <b/>
        <sz val="9"/>
        <color rgb="FF000000"/>
        <rFont val="ＭＳ ゴシック"/>
        <family val="3"/>
        <charset val="128"/>
      </rPr>
      <t>してください</t>
    </r>
    <r>
      <rPr>
        <sz val="9"/>
        <color rgb="FF000000"/>
        <rFont val="ＭＳ ゴシック"/>
        <family val="3"/>
        <charset val="128"/>
      </rPr>
      <t>　　　　　　　　　　　　　　</t>
    </r>
    <rPh sb="22" eb="23">
      <t>ヒョウ</t>
    </rPh>
    <phoneticPr fontId="1"/>
  </si>
  <si>
    <t>□に✓を記入</t>
  </si>
  <si>
    <t>項目</t>
    <rPh sb="0" eb="2">
      <t>コウモク</t>
    </rPh>
    <phoneticPr fontId="1"/>
  </si>
  <si>
    <t>車両の申請</t>
    <rPh sb="0" eb="2">
      <t>シャリョウ</t>
    </rPh>
    <rPh sb="3" eb="5">
      <t>シンセイ</t>
    </rPh>
    <phoneticPr fontId="1"/>
  </si>
  <si>
    <t>　　　　　　　　　交付申請書提出時</t>
    <phoneticPr fontId="1"/>
  </si>
  <si>
    <r>
      <t>様式第１の１交付申請書</t>
    </r>
    <r>
      <rPr>
        <sz val="9"/>
        <rFont val="ＭＳ ゴシック"/>
        <family val="3"/>
        <charset val="128"/>
      </rPr>
      <t>（トラックを申請する場合）</t>
    </r>
    <rPh sb="17" eb="19">
      <t>シンセイ</t>
    </rPh>
    <rPh sb="21" eb="23">
      <t>バアイ</t>
    </rPh>
    <phoneticPr fontId="1"/>
  </si>
  <si>
    <r>
      <t>様式第１の３交付申請書</t>
    </r>
    <r>
      <rPr>
        <sz val="9"/>
        <rFont val="ＭＳ ゴシック"/>
        <family val="3"/>
        <charset val="128"/>
      </rPr>
      <t>（改造車を申請する場合）</t>
    </r>
    <rPh sb="12" eb="15">
      <t>カイゾウシャ</t>
    </rPh>
    <rPh sb="16" eb="18">
      <t>シンセイ</t>
    </rPh>
    <rPh sb="20" eb="22">
      <t>バアイ</t>
    </rPh>
    <phoneticPr fontId="1"/>
  </si>
  <si>
    <r>
      <t>様式第１の４共同事業者申請書</t>
    </r>
    <r>
      <rPr>
        <sz val="9"/>
        <rFont val="ＭＳ ゴシック"/>
        <family val="3"/>
        <charset val="128"/>
      </rPr>
      <t>（補助事業に参画する事業者がいる場合）</t>
    </r>
    <rPh sb="0" eb="2">
      <t>ヨウシキ</t>
    </rPh>
    <rPh sb="2" eb="3">
      <t>ダイ</t>
    </rPh>
    <rPh sb="6" eb="8">
      <t>キョウドウ</t>
    </rPh>
    <rPh sb="8" eb="10">
      <t>ジギョウ</t>
    </rPh>
    <rPh sb="10" eb="11">
      <t>シャ</t>
    </rPh>
    <rPh sb="11" eb="14">
      <t>シンセイショ</t>
    </rPh>
    <phoneticPr fontId="1"/>
  </si>
  <si>
    <t>様式第１（その５の１）実施計画書（車両）</t>
    <rPh sb="0" eb="2">
      <t>ヨウシキ</t>
    </rPh>
    <rPh sb="2" eb="3">
      <t>ダイ</t>
    </rPh>
    <rPh sb="17" eb="19">
      <t>シャリョウ</t>
    </rPh>
    <phoneticPr fontId="1"/>
  </si>
  <si>
    <t>様式第１（その６の１）実施計画書（導入予定表）（車両）</t>
    <rPh sb="0" eb="2">
      <t>ヨウシキ</t>
    </rPh>
    <rPh sb="2" eb="3">
      <t>ダイ</t>
    </rPh>
    <rPh sb="24" eb="26">
      <t>シャリョウ</t>
    </rPh>
    <phoneticPr fontId="1"/>
  </si>
  <si>
    <r>
      <rPr>
        <sz val="10"/>
        <color rgb="FF000000"/>
        <rFont val="ＭＳ ゴシック"/>
        <family val="3"/>
        <charset val="128"/>
      </rPr>
      <t>様式第１（その９）表明書</t>
    </r>
    <r>
      <rPr>
        <sz val="9"/>
        <color rgb="FF000000"/>
        <rFont val="ＭＳ ゴシック"/>
        <family val="3"/>
        <charset val="128"/>
      </rPr>
      <t>（令和４年度のCO2排出量が20万トン以上の者が提出）</t>
    </r>
    <rPh sb="9" eb="12">
      <t>ヒョウメイショ</t>
    </rPh>
    <rPh sb="13" eb="15">
      <t>レイワ</t>
    </rPh>
    <rPh sb="16" eb="18">
      <t>ネンド</t>
    </rPh>
    <rPh sb="22" eb="24">
      <t>ハイシュツ</t>
    </rPh>
    <rPh sb="24" eb="25">
      <t>リョウ</t>
    </rPh>
    <rPh sb="28" eb="29">
      <t>マン</t>
    </rPh>
    <rPh sb="31" eb="33">
      <t>イジョウ</t>
    </rPh>
    <rPh sb="34" eb="35">
      <t>モノ</t>
    </rPh>
    <rPh sb="36" eb="38">
      <t>テイシュツ</t>
    </rPh>
    <phoneticPr fontId="1"/>
  </si>
  <si>
    <t>様式第1（その１０の１）財産処分（抵当権の設定）承認申請書</t>
    <rPh sb="12" eb="14">
      <t>ザイサン</t>
    </rPh>
    <rPh sb="14" eb="16">
      <t>ショブン</t>
    </rPh>
    <rPh sb="17" eb="20">
      <t>テイトウケン</t>
    </rPh>
    <rPh sb="21" eb="23">
      <t>セッテイ</t>
    </rPh>
    <rPh sb="24" eb="26">
      <t>ショウニン</t>
    </rPh>
    <rPh sb="26" eb="29">
      <t>シンセイショ</t>
    </rPh>
    <phoneticPr fontId="1"/>
  </si>
  <si>
    <t>様式第1（その１０の２）財産処分（抵当権の設定）承認申請書（車両）</t>
    <rPh sb="12" eb="14">
      <t>ザイサン</t>
    </rPh>
    <rPh sb="14" eb="16">
      <t>ショブン</t>
    </rPh>
    <rPh sb="17" eb="20">
      <t>テイトウケン</t>
    </rPh>
    <rPh sb="21" eb="23">
      <t>セッテイ</t>
    </rPh>
    <rPh sb="24" eb="26">
      <t>ショウニン</t>
    </rPh>
    <rPh sb="26" eb="29">
      <t>シンセイショ</t>
    </rPh>
    <rPh sb="30" eb="32">
      <t>シャリョウ</t>
    </rPh>
    <phoneticPr fontId="1"/>
  </si>
  <si>
    <t>【貨物自動車運送事業者】</t>
    <phoneticPr fontId="1"/>
  </si>
  <si>
    <t>貨物自動車運送事業報告規則に基づく直近の事業年度の</t>
  </si>
  <si>
    <t>事業報告書の表紙及び事業概況報告書(第1号様式)（写し)</t>
  </si>
  <si>
    <t xml:space="preserve"> または直近の年度の事業実績報告書（第4号様式）(写し）</t>
    <phoneticPr fontId="1"/>
  </si>
  <si>
    <t>※１</t>
    <phoneticPr fontId="1"/>
  </si>
  <si>
    <t>【貨物軽自動車運送事業者】</t>
    <phoneticPr fontId="1"/>
  </si>
  <si>
    <t>貨物自動車運送事業法第36条に基づく国土交通大臣への届出書 　　　　（写し）</t>
    <phoneticPr fontId="1"/>
  </si>
  <si>
    <t>【レンタカー事業者】</t>
    <phoneticPr fontId="1"/>
  </si>
  <si>
    <t>様式第１（その６の２）　実施計画書（導入予定表）国庫債務負担分</t>
    <rPh sb="0" eb="2">
      <t>ヨウシキ</t>
    </rPh>
    <rPh sb="2" eb="3">
      <t>ダイ</t>
    </rPh>
    <phoneticPr fontId="1"/>
  </si>
  <si>
    <t>※２</t>
    <phoneticPr fontId="1"/>
  </si>
  <si>
    <t>　　完了実績報告書提出時</t>
    <phoneticPr fontId="1"/>
  </si>
  <si>
    <r>
      <t>様式第１１の１　完了実績報告書</t>
    </r>
    <r>
      <rPr>
        <sz val="9"/>
        <rFont val="ＭＳ ゴシック"/>
        <family val="3"/>
        <charset val="128"/>
      </rPr>
      <t>（トラックを報告する場合）</t>
    </r>
    <rPh sb="21" eb="23">
      <t>ホウコク</t>
    </rPh>
    <phoneticPr fontId="1"/>
  </si>
  <si>
    <r>
      <t>様式第１１の３　完了実績報告書</t>
    </r>
    <r>
      <rPr>
        <sz val="9"/>
        <rFont val="ＭＳ ゴシック"/>
        <family val="3"/>
        <charset val="128"/>
      </rPr>
      <t>（改造車を報告する場合）</t>
    </r>
    <rPh sb="16" eb="19">
      <t>カイゾウシャ</t>
    </rPh>
    <rPh sb="20" eb="22">
      <t>ホウコク</t>
    </rPh>
    <phoneticPr fontId="1"/>
  </si>
  <si>
    <t>様式第１１（その４の１）　実施報告書（車両）</t>
    <rPh sb="19" eb="21">
      <t>シャリョウ</t>
    </rPh>
    <phoneticPr fontId="1"/>
  </si>
  <si>
    <t>様式第１１（その５）　完了実施報告書（実績）</t>
    <rPh sb="11" eb="13">
      <t>カンリョウ</t>
    </rPh>
    <rPh sb="13" eb="15">
      <t>ジッシ</t>
    </rPh>
    <rPh sb="15" eb="18">
      <t>ホウコクショ</t>
    </rPh>
    <rPh sb="19" eb="21">
      <t>ジッセキ</t>
    </rPh>
    <phoneticPr fontId="1"/>
  </si>
  <si>
    <t>様式第１０　取得財産等管理台帳</t>
    <phoneticPr fontId="1"/>
  </si>
  <si>
    <t>補助対象経費に係る請求書の写し</t>
    <rPh sb="9" eb="12">
      <t>セイキュウショ</t>
    </rPh>
    <phoneticPr fontId="1"/>
  </si>
  <si>
    <r>
      <t>補助対象経費に係る支払を証する書類</t>
    </r>
    <r>
      <rPr>
        <sz val="11"/>
        <rFont val="ＭＳ ゴシック"/>
        <family val="3"/>
        <charset val="128"/>
      </rPr>
      <t>（領収証等）</t>
    </r>
    <r>
      <rPr>
        <sz val="11"/>
        <color theme="1"/>
        <rFont val="ＭＳ ゴシック"/>
        <family val="3"/>
        <charset val="128"/>
      </rPr>
      <t>の写し</t>
    </r>
    <phoneticPr fontId="1"/>
  </si>
  <si>
    <r>
      <t>補助対象車両の</t>
    </r>
    <r>
      <rPr>
        <sz val="11"/>
        <rFont val="ＭＳ ゴシック"/>
        <family val="3"/>
        <charset val="128"/>
      </rPr>
      <t>自動車検査証記録事項の</t>
    </r>
    <r>
      <rPr>
        <sz val="11"/>
        <color theme="1"/>
        <rFont val="ＭＳ ゴシック"/>
        <family val="3"/>
        <charset val="128"/>
      </rPr>
      <t>写し</t>
    </r>
    <phoneticPr fontId="1"/>
  </si>
  <si>
    <r>
      <t>（</t>
    </r>
    <r>
      <rPr>
        <sz val="11"/>
        <rFont val="ＭＳ ゴシック"/>
        <family val="3"/>
        <charset val="128"/>
      </rPr>
      <t>所有権留保を解除した場合</t>
    </r>
    <r>
      <rPr>
        <sz val="11"/>
        <color theme="1"/>
        <rFont val="ＭＳ ゴシック"/>
        <family val="3"/>
        <charset val="128"/>
      </rPr>
      <t>は、新車</t>
    </r>
    <r>
      <rPr>
        <sz val="11"/>
        <rFont val="ＭＳ ゴシック"/>
        <family val="3"/>
        <charset val="128"/>
      </rPr>
      <t>新規登録</t>
    </r>
    <r>
      <rPr>
        <sz val="11"/>
        <color theme="1"/>
        <rFont val="ＭＳ ゴシック"/>
        <family val="3"/>
        <charset val="128"/>
      </rPr>
      <t>時の自動車検査証記録事項及び</t>
    </r>
    <r>
      <rPr>
        <sz val="11"/>
        <rFont val="ＭＳ ゴシック"/>
        <family val="3"/>
        <charset val="128"/>
      </rPr>
      <t>移転登録</t>
    </r>
    <r>
      <rPr>
        <sz val="11"/>
        <color theme="1"/>
        <rFont val="ＭＳ ゴシック"/>
        <family val="3"/>
        <charset val="128"/>
      </rPr>
      <t>後の自動車検査証記録事項の写し）</t>
    </r>
    <phoneticPr fontId="1"/>
  </si>
  <si>
    <t>自動車検査証記録事項（写し）の型式が不明と記載された車両に
ついては、事前登録を行った車両と主要諸元が同一である書面等</t>
    <phoneticPr fontId="1"/>
  </si>
  <si>
    <t>様式１３　精算払請求書</t>
    <rPh sb="0" eb="2">
      <t>ヨウシキ</t>
    </rPh>
    <rPh sb="5" eb="8">
      <t>セイサンバラ</t>
    </rPh>
    <rPh sb="8" eb="10">
      <t>セイキュウ</t>
    </rPh>
    <phoneticPr fontId="1"/>
  </si>
  <si>
    <t>㉗</t>
    <phoneticPr fontId="1"/>
  </si>
  <si>
    <t>㉘</t>
    <phoneticPr fontId="1"/>
  </si>
  <si>
    <r>
      <t>賃貸借契約書の写し　　　</t>
    </r>
    <r>
      <rPr>
        <sz val="11"/>
        <rFont val="ＭＳ ゴシック"/>
        <family val="3"/>
        <charset val="128"/>
      </rPr>
      <t>（リースの場合に限る）</t>
    </r>
    <phoneticPr fontId="1"/>
  </si>
  <si>
    <t>㉙</t>
    <phoneticPr fontId="1"/>
  </si>
  <si>
    <r>
      <t>リース料金算定根拠明細書</t>
    </r>
    <r>
      <rPr>
        <sz val="11"/>
        <rFont val="ＭＳ ゴシック"/>
        <family val="3"/>
        <charset val="128"/>
      </rPr>
      <t>（リースの場合に限る）</t>
    </r>
    <phoneticPr fontId="1"/>
  </si>
  <si>
    <t>注）提出資料が不足している場合には、受付不可または審査保留及び補助金の支払いができない場合</t>
    <phoneticPr fontId="1"/>
  </si>
  <si>
    <t>　　がありますので、十分に留意願います</t>
    <rPh sb="10" eb="12">
      <t>ジュウブン</t>
    </rPh>
    <rPh sb="13" eb="15">
      <t>リュウイ</t>
    </rPh>
    <phoneticPr fontId="1"/>
  </si>
  <si>
    <r>
      <t>※１：⑪は車両の申請者が今年度最初に提出し、内容に変更がなければ、２件目申請以降は</t>
    </r>
    <r>
      <rPr>
        <sz val="10"/>
        <rFont val="ＭＳ ゴシック"/>
        <family val="3"/>
        <charset val="128"/>
      </rPr>
      <t>添付を省略</t>
    </r>
    <rPh sb="5" eb="7">
      <t>シャリョウ</t>
    </rPh>
    <rPh sb="8" eb="11">
      <t>シンセイシャ</t>
    </rPh>
    <rPh sb="12" eb="15">
      <t>コンネンド</t>
    </rPh>
    <rPh sb="15" eb="17">
      <t>サイショ</t>
    </rPh>
    <rPh sb="18" eb="20">
      <t>テイシュツ</t>
    </rPh>
    <rPh sb="22" eb="24">
      <t>ナイヨウ</t>
    </rPh>
    <rPh sb="25" eb="27">
      <t>ヘンコウ</t>
    </rPh>
    <rPh sb="44" eb="46">
      <t>ショウリャク</t>
    </rPh>
    <phoneticPr fontId="1"/>
  </si>
  <si>
    <r>
      <t>　　　</t>
    </r>
    <r>
      <rPr>
        <sz val="10"/>
        <rFont val="ＭＳ ゴシック"/>
        <family val="3"/>
        <charset val="128"/>
      </rPr>
      <t>することができます。</t>
    </r>
    <phoneticPr fontId="1"/>
  </si>
  <si>
    <t>※２：⑫は国庫負担行為の申請をする場合のみ提出</t>
    <rPh sb="21" eb="23">
      <t>テイシュツ</t>
    </rPh>
    <phoneticPr fontId="1"/>
  </si>
  <si>
    <t>　　　⑬～⑯は複数年度計画で申請する場合に提出</t>
    <rPh sb="7" eb="11">
      <t>フクスウネンド</t>
    </rPh>
    <rPh sb="11" eb="13">
      <t>ケイカク</t>
    </rPh>
    <rPh sb="14" eb="16">
      <t>シンセイ</t>
    </rPh>
    <rPh sb="18" eb="20">
      <t>バアイ</t>
    </rPh>
    <rPh sb="21" eb="23">
      <t>テイシュツ</t>
    </rPh>
    <phoneticPr fontId="1"/>
  </si>
  <si>
    <t xml:space="preserve">           単年度事業</t>
    <rPh sb="11" eb="14">
      <t>タンネンド</t>
    </rPh>
    <rPh sb="14" eb="16">
      <t>ジギョウ</t>
    </rPh>
    <phoneticPr fontId="1"/>
  </si>
  <si>
    <t>　　　　　　　　　　 複数年度事業</t>
    <rPh sb="11" eb="13">
      <t>フクスウ</t>
    </rPh>
    <rPh sb="13" eb="15">
      <t>ネンド</t>
    </rPh>
    <rPh sb="15" eb="17">
      <t>ジギョウ</t>
    </rPh>
    <phoneticPr fontId="1"/>
  </si>
  <si>
    <r>
      <rPr>
        <sz val="10"/>
        <color rgb="FF000000"/>
        <rFont val="ＭＳ ゴシック"/>
        <family val="3"/>
        <charset val="128"/>
      </rPr>
      <t>様式第１（その１１）</t>
    </r>
    <r>
      <rPr>
        <sz val="9"/>
        <color rgb="FF000000"/>
        <rFont val="ＭＳ ゴシック"/>
        <family val="3"/>
        <charset val="128"/>
      </rPr>
      <t>非化石エネルギー自動車の区分別導入台数とその割合</t>
    </r>
    <rPh sb="0" eb="2">
      <t>ヨウシキ</t>
    </rPh>
    <rPh sb="2" eb="3">
      <t>ダイ</t>
    </rPh>
    <rPh sb="32" eb="34">
      <t>ワリアイ</t>
    </rPh>
    <phoneticPr fontId="1"/>
  </si>
  <si>
    <t>道路運送法第80条第１項に基づく国土交通省大臣の有償貸渡許可書（写し）</t>
    <phoneticPr fontId="1"/>
  </si>
  <si>
    <t>様式第１（その８）【複数年度事業（翌年度分）】実施計画書（導入予定表）（車両）</t>
    <rPh sb="0" eb="2">
      <t>ヨウシキ</t>
    </rPh>
    <rPh sb="2" eb="3">
      <t>ダイ</t>
    </rPh>
    <rPh sb="29" eb="31">
      <t>ドウニュウ</t>
    </rPh>
    <rPh sb="31" eb="34">
      <t>ヨテイヒョウ</t>
    </rPh>
    <rPh sb="36" eb="38">
      <t>シャリョウ</t>
    </rPh>
    <phoneticPr fontId="1"/>
  </si>
  <si>
    <t>抵当権設定の予定</t>
    <phoneticPr fontId="1"/>
  </si>
  <si>
    <t>本事業に関わる補助金以外の国の補助金の交付又は交付申請の有無</t>
    <phoneticPr fontId="1"/>
  </si>
  <si>
    <t>三菱</t>
    <rPh sb="0" eb="2">
      <t>ミツビシ</t>
    </rPh>
    <phoneticPr fontId="1"/>
  </si>
  <si>
    <t>eCanter</t>
    <phoneticPr fontId="1"/>
  </si>
  <si>
    <r>
      <t>補助事業完了日</t>
    </r>
    <r>
      <rPr>
        <vertAlign val="superscript"/>
        <sz val="11"/>
        <color theme="1"/>
        <rFont val="ＭＳ Ｐ明朝"/>
        <family val="1"/>
        <charset val="128"/>
      </rPr>
      <t>注７</t>
    </r>
    <rPh sb="0" eb="4">
      <t>ホジョジギョウ</t>
    </rPh>
    <rPh sb="4" eb="7">
      <t>カンリョウビ</t>
    </rPh>
    <rPh sb="7" eb="8">
      <t>チュウ</t>
    </rPh>
    <phoneticPr fontId="1"/>
  </si>
  <si>
    <r>
      <t>（４）基準額</t>
    </r>
    <r>
      <rPr>
        <vertAlign val="superscript"/>
        <sz val="11"/>
        <color theme="1"/>
        <rFont val="ＭＳ Ｐ明朝"/>
        <family val="1"/>
        <charset val="128"/>
      </rPr>
      <t>注９</t>
    </r>
    <rPh sb="3" eb="6">
      <t>キジュンガク</t>
    </rPh>
    <rPh sb="6" eb="7">
      <t>チュウ</t>
    </rPh>
    <phoneticPr fontId="1"/>
  </si>
  <si>
    <r>
      <t>（５）値引き額</t>
    </r>
    <r>
      <rPr>
        <vertAlign val="superscript"/>
        <sz val="11"/>
        <color theme="1"/>
        <rFont val="ＭＳ Ｐ明朝"/>
        <family val="1"/>
        <charset val="128"/>
      </rPr>
      <t>注１０</t>
    </r>
    <rPh sb="3" eb="5">
      <t>ネビキ</t>
    </rPh>
    <rPh sb="6" eb="7">
      <t>ガク</t>
    </rPh>
    <rPh sb="7" eb="8">
      <t>チュウ</t>
    </rPh>
    <phoneticPr fontId="1"/>
  </si>
  <si>
    <r>
      <t>（６）値引き額×係数</t>
    </r>
    <r>
      <rPr>
        <vertAlign val="superscript"/>
        <sz val="11"/>
        <color theme="1"/>
        <rFont val="ＭＳ Ｐ明朝"/>
        <family val="1"/>
        <charset val="128"/>
      </rPr>
      <t>注１１</t>
    </r>
    <rPh sb="8" eb="10">
      <t>ケイスウ</t>
    </rPh>
    <rPh sb="10" eb="11">
      <t>チュウ</t>
    </rPh>
    <phoneticPr fontId="1"/>
  </si>
  <si>
    <r>
      <t>（７）基準額　－(値引き額×係数)</t>
    </r>
    <r>
      <rPr>
        <vertAlign val="superscript"/>
        <sz val="11"/>
        <color theme="1"/>
        <rFont val="ＭＳ Ｐ明朝"/>
        <family val="1"/>
        <charset val="128"/>
      </rPr>
      <t>　</t>
    </r>
    <r>
      <rPr>
        <sz val="11"/>
        <color theme="1"/>
        <rFont val="ＭＳ Ｐ明朝"/>
        <family val="1"/>
        <charset val="128"/>
      </rPr>
      <t xml:space="preserve">((４)－(６)) </t>
    </r>
    <r>
      <rPr>
        <vertAlign val="superscript"/>
        <sz val="11"/>
        <color theme="1"/>
        <rFont val="ＭＳ Ｐ明朝"/>
        <family val="1"/>
        <charset val="128"/>
      </rPr>
      <t>注１２</t>
    </r>
    <rPh sb="9" eb="11">
      <t>ネビ</t>
    </rPh>
    <rPh sb="12" eb="13">
      <t>ガク</t>
    </rPh>
    <rPh sb="14" eb="16">
      <t>ケイスウ</t>
    </rPh>
    <rPh sb="28" eb="29">
      <t>チュウ</t>
    </rPh>
    <phoneticPr fontId="1"/>
  </si>
  <si>
    <r>
      <t>（８）補助金交付対象額の算定　</t>
    </r>
    <r>
      <rPr>
        <sz val="9"/>
        <color theme="1"/>
        <rFont val="ＭＳ Ｐ明朝"/>
        <family val="1"/>
        <charset val="128"/>
      </rPr>
      <t>（３）と（７）を比較して少ない方の額</t>
    </r>
    <rPh sb="8" eb="10">
      <t>タイショウ</t>
    </rPh>
    <rPh sb="10" eb="11">
      <t>ガク</t>
    </rPh>
    <phoneticPr fontId="1"/>
  </si>
  <si>
    <t>（９）補助金交付決定額(交付決定時の額)</t>
    <rPh sb="8" eb="10">
      <t>ケッテイ</t>
    </rPh>
    <rPh sb="10" eb="11">
      <t>ガク</t>
    </rPh>
    <rPh sb="12" eb="16">
      <t>コウフケッテイ</t>
    </rPh>
    <rPh sb="16" eb="17">
      <t>ジ</t>
    </rPh>
    <rPh sb="18" eb="19">
      <t>ガク</t>
    </rPh>
    <phoneticPr fontId="1"/>
  </si>
  <si>
    <t>（１０）補助金交付申請額　（8）と（9）を比較して少ない方の額</t>
    <phoneticPr fontId="1"/>
  </si>
  <si>
    <t>補助対象車両の区分における大型、中型、小型とは、大型車　車両総重量（GVW）１２ｔ超</t>
    <phoneticPr fontId="1"/>
  </si>
  <si>
    <t>補助対象経費には車両の登録等にかかる諸経費、消費税、下取り金額は含まない</t>
    <phoneticPr fontId="1"/>
  </si>
  <si>
    <t>(値引額とは、事前に登録された車両本体価格から補助対象経費を減じた額とする)</t>
    <phoneticPr fontId="1"/>
  </si>
  <si>
    <t>係数は次の通りとする　電気自動車：2/3、　プラグインハイブリッド自動車：1/2、　燃料電池自動車又は水素内燃機関型自動車：3/4</t>
    <phoneticPr fontId="1"/>
  </si>
  <si>
    <t>注１２</t>
    <phoneticPr fontId="1"/>
  </si>
  <si>
    <t>算出された額に1,000円未満の端数が生じた場合には、これを切り捨てるものとする</t>
    <phoneticPr fontId="1"/>
  </si>
  <si>
    <t>補助対象
車両</t>
    <rPh sb="0" eb="2">
      <t>ホジョ</t>
    </rPh>
    <rPh sb="2" eb="4">
      <t>タイショウ</t>
    </rPh>
    <rPh sb="6" eb="8">
      <t>シャリョウ</t>
    </rPh>
    <phoneticPr fontId="1"/>
  </si>
  <si>
    <t>トラックを報告する場合</t>
    <rPh sb="5" eb="7">
      <t>ホウコク</t>
    </rPh>
    <rPh sb="9" eb="11">
      <t>バアイ</t>
    </rPh>
    <phoneticPr fontId="1"/>
  </si>
  <si>
    <t>リース 料 金 算 定 根 拠 明 細 書</t>
    <rPh sb="4" eb="5">
      <t>リョウ</t>
    </rPh>
    <rPh sb="6" eb="7">
      <t>キン</t>
    </rPh>
    <rPh sb="8" eb="9">
      <t>サン</t>
    </rPh>
    <rPh sb="10" eb="11">
      <t>サダム</t>
    </rPh>
    <rPh sb="12" eb="13">
      <t>ネ</t>
    </rPh>
    <rPh sb="14" eb="15">
      <t>キョ</t>
    </rPh>
    <rPh sb="16" eb="17">
      <t>メイ</t>
    </rPh>
    <rPh sb="18" eb="19">
      <t>ホソ</t>
    </rPh>
    <rPh sb="20" eb="21">
      <t>ショ</t>
    </rPh>
    <phoneticPr fontId="86"/>
  </si>
  <si>
    <t>申請者
氏名又は名称</t>
    <rPh sb="0" eb="3">
      <t>シンセイシャ</t>
    </rPh>
    <rPh sb="4" eb="6">
      <t>シメイ</t>
    </rPh>
    <rPh sb="6" eb="7">
      <t>マタ</t>
    </rPh>
    <rPh sb="8" eb="10">
      <t>メイショウ</t>
    </rPh>
    <phoneticPr fontId="86"/>
  </si>
  <si>
    <t>車名</t>
    <rPh sb="0" eb="1">
      <t>クルマ</t>
    </rPh>
    <rPh sb="1" eb="2">
      <t>メイ</t>
    </rPh>
    <phoneticPr fontId="86"/>
  </si>
  <si>
    <t>：</t>
    <phoneticPr fontId="86"/>
  </si>
  <si>
    <t>型式</t>
    <rPh sb="0" eb="1">
      <t>カタ</t>
    </rPh>
    <rPh sb="1" eb="2">
      <t>シキ</t>
    </rPh>
    <phoneticPr fontId="86"/>
  </si>
  <si>
    <t>登録番号</t>
    <rPh sb="0" eb="2">
      <t>トウロク</t>
    </rPh>
    <rPh sb="2" eb="4">
      <t>バンゴウ</t>
    </rPh>
    <phoneticPr fontId="86"/>
  </si>
  <si>
    <t>貸与先</t>
    <rPh sb="0" eb="1">
      <t>カシ</t>
    </rPh>
    <rPh sb="1" eb="2">
      <t>クミ</t>
    </rPh>
    <rPh sb="2" eb="3">
      <t>サキ</t>
    </rPh>
    <phoneticPr fontId="86"/>
  </si>
  <si>
    <t>貸与月数</t>
    <rPh sb="0" eb="1">
      <t>カシ</t>
    </rPh>
    <rPh sb="1" eb="2">
      <t>クミ</t>
    </rPh>
    <rPh sb="2" eb="3">
      <t>ツキ</t>
    </rPh>
    <rPh sb="3" eb="4">
      <t>カズ</t>
    </rPh>
    <phoneticPr fontId="86"/>
  </si>
  <si>
    <t>ヶ月</t>
    <rPh sb="1" eb="2">
      <t>ゲツ</t>
    </rPh>
    <phoneticPr fontId="86"/>
  </si>
  <si>
    <t>単位：円、消費税抜き</t>
    <rPh sb="0" eb="2">
      <t>タンイ</t>
    </rPh>
    <rPh sb="3" eb="4">
      <t>エン</t>
    </rPh>
    <rPh sb="5" eb="8">
      <t>ショウヒゼイ</t>
    </rPh>
    <rPh sb="8" eb="9">
      <t>ヌ</t>
    </rPh>
    <phoneticPr fontId="86"/>
  </si>
  <si>
    <t>項目</t>
    <rPh sb="0" eb="2">
      <t>コウモク</t>
    </rPh>
    <phoneticPr fontId="86"/>
  </si>
  <si>
    <t>通常料金</t>
    <rPh sb="0" eb="2">
      <t>ツウジョウ</t>
    </rPh>
    <rPh sb="2" eb="4">
      <t>リョウキン</t>
    </rPh>
    <phoneticPr fontId="86"/>
  </si>
  <si>
    <t>補助金適用料金</t>
    <rPh sb="0" eb="3">
      <t>ホジョキン</t>
    </rPh>
    <rPh sb="3" eb="5">
      <t>テキヨウ</t>
    </rPh>
    <rPh sb="5" eb="7">
      <t>リョウキン</t>
    </rPh>
    <phoneticPr fontId="86"/>
  </si>
  <si>
    <t>備　　　考</t>
    <phoneticPr fontId="86"/>
  </si>
  <si>
    <t>車両価格</t>
    <rPh sb="0" eb="2">
      <t>シャリョウ</t>
    </rPh>
    <rPh sb="2" eb="4">
      <t>カカク</t>
    </rPh>
    <phoneticPr fontId="86"/>
  </si>
  <si>
    <t>補助金</t>
    <rPh sb="0" eb="3">
      <t>ホジョキン</t>
    </rPh>
    <phoneticPr fontId="86"/>
  </si>
  <si>
    <t>▲</t>
    <phoneticPr fontId="86"/>
  </si>
  <si>
    <t>小計(①)</t>
    <rPh sb="0" eb="2">
      <t>ショウケイ</t>
    </rPh>
    <phoneticPr fontId="86"/>
  </si>
  <si>
    <t>諸税等</t>
    <rPh sb="0" eb="1">
      <t>ショ</t>
    </rPh>
    <rPh sb="1" eb="2">
      <t>ゼイ</t>
    </rPh>
    <rPh sb="2" eb="3">
      <t>トウ</t>
    </rPh>
    <phoneticPr fontId="86"/>
  </si>
  <si>
    <t>金利等</t>
    <rPh sb="0" eb="2">
      <t>キンリ</t>
    </rPh>
    <rPh sb="2" eb="3">
      <t>ナド</t>
    </rPh>
    <phoneticPr fontId="86"/>
  </si>
  <si>
    <t>小計(②)</t>
    <rPh sb="0" eb="2">
      <t>ショウケイ</t>
    </rPh>
    <phoneticPr fontId="86"/>
  </si>
  <si>
    <t>残存価格(③)</t>
    <rPh sb="0" eb="2">
      <t>ザンソン</t>
    </rPh>
    <rPh sb="2" eb="4">
      <t>カカク</t>
    </rPh>
    <phoneticPr fontId="86"/>
  </si>
  <si>
    <t>合計(①+②-③)</t>
    <rPh sb="0" eb="2">
      <t>ゴウケイ</t>
    </rPh>
    <phoneticPr fontId="86"/>
  </si>
  <si>
    <t>差</t>
    <rPh sb="0" eb="1">
      <t>サ</t>
    </rPh>
    <phoneticPr fontId="1"/>
  </si>
  <si>
    <t>リース料月額</t>
    <rPh sb="3" eb="4">
      <t>リョウ</t>
    </rPh>
    <rPh sb="4" eb="6">
      <t>ゲツガク</t>
    </rPh>
    <phoneticPr fontId="86"/>
  </si>
  <si>
    <t>※車両価格は様式第１１(その４の１)の補助対象経費とする</t>
    <rPh sb="1" eb="3">
      <t>シャリョウ</t>
    </rPh>
    <rPh sb="3" eb="5">
      <t>カカク</t>
    </rPh>
    <rPh sb="6" eb="8">
      <t>ヨウシキ</t>
    </rPh>
    <rPh sb="8" eb="9">
      <t>ダイ</t>
    </rPh>
    <rPh sb="19" eb="21">
      <t>ホジョ</t>
    </rPh>
    <rPh sb="21" eb="23">
      <t>タイショウ</t>
    </rPh>
    <rPh sb="23" eb="25">
      <t>ケイヒ</t>
    </rPh>
    <phoneticPr fontId="86"/>
  </si>
  <si>
    <t>リース料合計→</t>
    <rPh sb="3" eb="4">
      <t>リョウ</t>
    </rPh>
    <rPh sb="4" eb="6">
      <t>ゴウケイ</t>
    </rPh>
    <phoneticPr fontId="86"/>
  </si>
  <si>
    <t>←合計（①＋②-③）と同じであること</t>
    <rPh sb="1" eb="3">
      <t>ゴウケイ</t>
    </rPh>
    <rPh sb="11" eb="12">
      <t>オナ</t>
    </rPh>
    <phoneticPr fontId="86"/>
  </si>
  <si>
    <t>（貸与月数ｘリース料月額）</t>
    <rPh sb="1" eb="3">
      <t>タイヨ</t>
    </rPh>
    <rPh sb="3" eb="5">
      <t>ゲッスウ</t>
    </rPh>
    <rPh sb="9" eb="10">
      <t>リョウ</t>
    </rPh>
    <rPh sb="10" eb="12">
      <t>ゲツガク</t>
    </rPh>
    <phoneticPr fontId="86"/>
  </si>
  <si>
    <t>回</t>
    <rPh sb="0" eb="1">
      <t>カイ</t>
    </rPh>
    <phoneticPr fontId="86"/>
  </si>
  <si>
    <t>前払い金等</t>
    <rPh sb="0" eb="2">
      <t>マエバラ</t>
    </rPh>
    <rPh sb="3" eb="4">
      <t>キン</t>
    </rPh>
    <rPh sb="4" eb="5">
      <t>トウ</t>
    </rPh>
    <phoneticPr fontId="86"/>
  </si>
  <si>
    <t>頭金として</t>
    <rPh sb="0" eb="2">
      <t>アタマキン</t>
    </rPh>
    <phoneticPr fontId="86"/>
  </si>
  <si>
    <t>リース料合計＋前払い金</t>
    <rPh sb="3" eb="4">
      <t>リョウ</t>
    </rPh>
    <rPh sb="4" eb="6">
      <t>ゴウケイ</t>
    </rPh>
    <rPh sb="7" eb="9">
      <t>マエバラ</t>
    </rPh>
    <rPh sb="10" eb="11">
      <t>キン</t>
    </rPh>
    <phoneticPr fontId="86"/>
  </si>
  <si>
    <t>（貸与月数ｘリース料月額）＋前払い金</t>
    <rPh sb="1" eb="3">
      <t>タイヨ</t>
    </rPh>
    <rPh sb="3" eb="5">
      <t>ゲッスウ</t>
    </rPh>
    <rPh sb="9" eb="10">
      <t>リョウ</t>
    </rPh>
    <rPh sb="10" eb="12">
      <t>ゲツガク</t>
    </rPh>
    <rPh sb="14" eb="16">
      <t>マエバラ</t>
    </rPh>
    <rPh sb="17" eb="18">
      <t>キン</t>
    </rPh>
    <phoneticPr fontId="86"/>
  </si>
  <si>
    <t>◆車名</t>
    <rPh sb="1" eb="3">
      <t>シャメイ</t>
    </rPh>
    <phoneticPr fontId="1"/>
  </si>
  <si>
    <t>柳州五菱</t>
    <phoneticPr fontId="1"/>
  </si>
  <si>
    <t>ASF</t>
    <phoneticPr fontId="1"/>
  </si>
  <si>
    <t>BYD</t>
    <phoneticPr fontId="1"/>
  </si>
  <si>
    <t>いすゞ</t>
    <phoneticPr fontId="1"/>
  </si>
  <si>
    <t>スズキ</t>
    <phoneticPr fontId="1"/>
  </si>
  <si>
    <t>ダイハツ</t>
    <phoneticPr fontId="1"/>
  </si>
  <si>
    <t>トヨタ</t>
    <phoneticPr fontId="1"/>
  </si>
  <si>
    <t>三菱ふそう</t>
    <phoneticPr fontId="1"/>
  </si>
  <si>
    <t>三菱</t>
    <phoneticPr fontId="1"/>
  </si>
  <si>
    <t>ニッサン</t>
    <phoneticPr fontId="1"/>
  </si>
  <si>
    <t>日野</t>
    <phoneticPr fontId="1"/>
  </si>
  <si>
    <t>ホンダ</t>
    <phoneticPr fontId="1"/>
  </si>
  <si>
    <t>◆通称名</t>
    <rPh sb="1" eb="4">
      <t>ツウショウメイ</t>
    </rPh>
    <phoneticPr fontId="1"/>
  </si>
  <si>
    <t>ASF2.0</t>
    <phoneticPr fontId="1"/>
  </si>
  <si>
    <t>T35</t>
    <phoneticPr fontId="1"/>
  </si>
  <si>
    <t>ELEMO-K SPECⅡ</t>
    <phoneticPr fontId="1"/>
  </si>
  <si>
    <t>ELEMO-M SPECⅡ</t>
    <phoneticPr fontId="1"/>
  </si>
  <si>
    <t>ELEMO-L</t>
    <phoneticPr fontId="1"/>
  </si>
  <si>
    <t>ZM5（標準シャシ）</t>
    <phoneticPr fontId="1"/>
  </si>
  <si>
    <t>ZM5（ロングシャシ）</t>
    <phoneticPr fontId="1"/>
  </si>
  <si>
    <t>エルフmio EV</t>
    <phoneticPr fontId="1"/>
  </si>
  <si>
    <t>エルフEV</t>
    <phoneticPr fontId="1"/>
  </si>
  <si>
    <t>eエブリイ（クレード：2シーター）</t>
    <phoneticPr fontId="1"/>
  </si>
  <si>
    <t>eエブリイ（クレード：4シーター）</t>
    <phoneticPr fontId="1"/>
  </si>
  <si>
    <t>e-HIJET（2シーター）</t>
    <phoneticPr fontId="1"/>
  </si>
  <si>
    <t>e-HIJET（4シーター）</t>
    <phoneticPr fontId="1"/>
  </si>
  <si>
    <t>e-ATRAI</t>
    <phoneticPr fontId="1"/>
  </si>
  <si>
    <t>ピクシスバン</t>
    <phoneticPr fontId="1"/>
  </si>
  <si>
    <t>FKV</t>
    <phoneticPr fontId="1"/>
  </si>
  <si>
    <t>FKT</t>
    <phoneticPr fontId="1"/>
  </si>
  <si>
    <t>F1VS</t>
    <phoneticPr fontId="1"/>
  </si>
  <si>
    <t>F1TS</t>
    <phoneticPr fontId="1"/>
  </si>
  <si>
    <t>F11VS</t>
    <phoneticPr fontId="1"/>
  </si>
  <si>
    <t>F11TS</t>
    <phoneticPr fontId="1"/>
  </si>
  <si>
    <r>
      <t>申請者</t>
    </r>
    <r>
      <rPr>
        <vertAlign val="superscript"/>
        <sz val="16"/>
        <color theme="1"/>
        <rFont val="ＭＳ Ｐ明朝"/>
        <family val="1"/>
        <charset val="128"/>
      </rPr>
      <t>注1　</t>
    </r>
    <r>
      <rPr>
        <sz val="16"/>
        <color theme="1"/>
        <rFont val="ＭＳ Ｐ明朝"/>
        <family val="1"/>
        <charset val="128"/>
      </rPr>
      <t>住所〒</t>
    </r>
    <rPh sb="6" eb="8">
      <t>ジュウショ</t>
    </rPh>
    <phoneticPr fontId="1"/>
  </si>
  <si>
    <t>F3T</t>
    <phoneticPr fontId="1"/>
  </si>
  <si>
    <t>MINICAB-MiEV 2シーター</t>
    <phoneticPr fontId="1"/>
  </si>
  <si>
    <t>MINICAB-MiEV 4シーター</t>
    <phoneticPr fontId="1"/>
  </si>
  <si>
    <t>MINICAB EV 2シーター</t>
    <phoneticPr fontId="1"/>
  </si>
  <si>
    <t>MINICAB EV 4シーター</t>
    <phoneticPr fontId="1"/>
  </si>
  <si>
    <t>23MY eKクロス EV（Gビジネスパッケージグレード）</t>
    <phoneticPr fontId="1"/>
  </si>
  <si>
    <t>23MY eKクロス EV（Gグレード）</t>
    <phoneticPr fontId="1"/>
  </si>
  <si>
    <t>23MY eKクロス EV（Pグレード）</t>
    <phoneticPr fontId="1"/>
  </si>
  <si>
    <t>25MY eKクロス EV （Gビジネスパッケージグレード）</t>
    <phoneticPr fontId="1"/>
  </si>
  <si>
    <t>25MY eKクロス EV （Gグレード）</t>
    <phoneticPr fontId="1"/>
  </si>
  <si>
    <t>25MY eKクロス EV （Pグレード）</t>
    <phoneticPr fontId="1"/>
  </si>
  <si>
    <t>クリッパーEV 2シーター</t>
    <phoneticPr fontId="1"/>
  </si>
  <si>
    <t>クリッパーEV 4シーター</t>
    <phoneticPr fontId="1"/>
  </si>
  <si>
    <t>eAUMARK</t>
    <phoneticPr fontId="1"/>
  </si>
  <si>
    <t>デュトロZ EV</t>
    <phoneticPr fontId="1"/>
  </si>
  <si>
    <t>N-VAN e: G</t>
    <phoneticPr fontId="1"/>
  </si>
  <si>
    <t>N-VAN e: L2</t>
    <phoneticPr fontId="1"/>
  </si>
  <si>
    <t>N-VAN e: L4</t>
    <phoneticPr fontId="1"/>
  </si>
  <si>
    <t>N-VAN e: FUN</t>
    <phoneticPr fontId="1"/>
  </si>
  <si>
    <t>N-ONE e: G</t>
    <phoneticPr fontId="1"/>
  </si>
  <si>
    <t>N-ONE e: L</t>
    <phoneticPr fontId="1"/>
  </si>
  <si>
    <t>◆基準額</t>
    <rPh sb="1" eb="4">
      <t>キジュンガク</t>
    </rPh>
    <phoneticPr fontId="1"/>
  </si>
  <si>
    <t>BEV</t>
    <phoneticPr fontId="1"/>
  </si>
  <si>
    <t>種類</t>
    <rPh sb="0" eb="2">
      <t>シュルイ</t>
    </rPh>
    <phoneticPr fontId="1"/>
  </si>
  <si>
    <t>区分</t>
    <rPh sb="0" eb="2">
      <t>クブン</t>
    </rPh>
    <phoneticPr fontId="1"/>
  </si>
  <si>
    <t>車名</t>
    <rPh sb="0" eb="2">
      <t>シャメイ</t>
    </rPh>
    <phoneticPr fontId="1"/>
  </si>
  <si>
    <t>通称名</t>
    <rPh sb="0" eb="3">
      <t>ツウショウメイ</t>
    </rPh>
    <phoneticPr fontId="1"/>
  </si>
  <si>
    <t>バッテリー</t>
    <phoneticPr fontId="1"/>
  </si>
  <si>
    <t>事業用自家用</t>
    <rPh sb="0" eb="3">
      <t>ジギョウヨウ</t>
    </rPh>
    <rPh sb="3" eb="6">
      <t>ジカヨウ</t>
    </rPh>
    <phoneticPr fontId="1"/>
  </si>
  <si>
    <t>計</t>
    <rPh sb="0" eb="1">
      <t>ケイ</t>
    </rPh>
    <phoneticPr fontId="1"/>
  </si>
  <si>
    <t>基準額</t>
    <rPh sb="0" eb="3">
      <t>キジュンガク</t>
    </rPh>
    <phoneticPr fontId="1"/>
  </si>
  <si>
    <t>軽自動車(バン)</t>
    <phoneticPr fontId="1"/>
  </si>
  <si>
    <t>◆型式（左側）</t>
    <rPh sb="1" eb="3">
      <t>カタシキ</t>
    </rPh>
    <rPh sb="4" eb="6">
      <t>ヒダリガワ</t>
    </rPh>
    <phoneticPr fontId="1"/>
  </si>
  <si>
    <t>ZAB</t>
    <phoneticPr fontId="1"/>
  </si>
  <si>
    <t>ZAA</t>
    <phoneticPr fontId="1"/>
  </si>
  <si>
    <t>◆型式（右側）</t>
    <rPh sb="1" eb="3">
      <t>カタシキ</t>
    </rPh>
    <rPh sb="4" eb="6">
      <t>ミギガワ</t>
    </rPh>
    <phoneticPr fontId="1"/>
  </si>
  <si>
    <t>fumei</t>
    <phoneticPr fontId="1"/>
  </si>
  <si>
    <t>WA20VP</t>
    <phoneticPr fontId="1"/>
  </si>
  <si>
    <t>CENNTROor不明</t>
    <phoneticPr fontId="1"/>
  </si>
  <si>
    <t>Kiaor不明</t>
    <phoneticPr fontId="1"/>
  </si>
  <si>
    <t>PV5カーゴ スタンダード</t>
    <phoneticPr fontId="1"/>
  </si>
  <si>
    <t>PV5カーゴ ロングレンジ</t>
    <phoneticPr fontId="1"/>
  </si>
  <si>
    <t>フォトンorFOTONorZOMOTORS</t>
    <phoneticPr fontId="1"/>
  </si>
  <si>
    <t>フォトンorFOTON</t>
    <phoneticPr fontId="1"/>
  </si>
  <si>
    <t>ZM6</t>
    <phoneticPr fontId="1"/>
  </si>
  <si>
    <t>NHR48AF</t>
  </si>
  <si>
    <t>NHR48AF</t>
    <phoneticPr fontId="1"/>
  </si>
  <si>
    <t>NJR48AF</t>
    <phoneticPr fontId="1"/>
  </si>
  <si>
    <t>NJR48AM</t>
    <phoneticPr fontId="1"/>
  </si>
  <si>
    <t>NLR48AM</t>
    <phoneticPr fontId="1"/>
  </si>
  <si>
    <t>NPR48AM</t>
    <phoneticPr fontId="1"/>
  </si>
  <si>
    <t>NMR48AM</t>
    <phoneticPr fontId="1"/>
  </si>
  <si>
    <t>NKR48AM</t>
    <phoneticPr fontId="1"/>
  </si>
  <si>
    <t>S781Z</t>
    <phoneticPr fontId="1"/>
  </si>
  <si>
    <t>S781V</t>
    <phoneticPr fontId="1"/>
  </si>
  <si>
    <t>S781M</t>
    <phoneticPr fontId="1"/>
  </si>
  <si>
    <t>FEAVK</t>
    <phoneticPr fontId="1"/>
  </si>
  <si>
    <t>FEBVK</t>
    <phoneticPr fontId="1"/>
  </si>
  <si>
    <t>FEB8K</t>
    <phoneticPr fontId="1"/>
  </si>
  <si>
    <t>FEC9K</t>
    <phoneticPr fontId="1"/>
  </si>
  <si>
    <t>FED9K</t>
    <phoneticPr fontId="1"/>
  </si>
  <si>
    <t>FEB8U</t>
    <phoneticPr fontId="1"/>
  </si>
  <si>
    <t>U68V HLDDD</t>
    <phoneticPr fontId="1"/>
  </si>
  <si>
    <t>U68V HLDDA</t>
    <phoneticPr fontId="1"/>
  </si>
  <si>
    <t>U69V HLDDG</t>
    <phoneticPr fontId="1"/>
  </si>
  <si>
    <t>U69V HLDDF</t>
    <phoneticPr fontId="1"/>
  </si>
  <si>
    <t>U69V HLDDI</t>
    <phoneticPr fontId="1"/>
  </si>
  <si>
    <t>U69V HLDDH</t>
    <phoneticPr fontId="1"/>
  </si>
  <si>
    <t>B5AWLDCB</t>
    <phoneticPr fontId="1"/>
  </si>
  <si>
    <t>B5AWLDEB</t>
    <phoneticPr fontId="1"/>
  </si>
  <si>
    <t>U79V HLDDG</t>
    <phoneticPr fontId="1"/>
  </si>
  <si>
    <t>U79V HLDDF</t>
    <phoneticPr fontId="1"/>
  </si>
  <si>
    <t>U79V HLDDI</t>
    <phoneticPr fontId="1"/>
  </si>
  <si>
    <t>U79V HLDDH</t>
    <phoneticPr fontId="1"/>
  </si>
  <si>
    <t>XED100V</t>
    <phoneticPr fontId="1"/>
  </si>
  <si>
    <t>XED100</t>
    <phoneticPr fontId="1"/>
  </si>
  <si>
    <t>JJ3AGDY</t>
    <phoneticPr fontId="1"/>
  </si>
  <si>
    <t>JJ3AGEY</t>
    <phoneticPr fontId="1"/>
  </si>
  <si>
    <t>JJ3AGFY</t>
    <phoneticPr fontId="1"/>
  </si>
  <si>
    <t>JJ3AGGY</t>
    <phoneticPr fontId="1"/>
  </si>
  <si>
    <t>JG5APEY</t>
    <phoneticPr fontId="1"/>
  </si>
  <si>
    <t>ASF</t>
    <phoneticPr fontId="1"/>
  </si>
  <si>
    <t>型式（左側）</t>
    <rPh sb="0" eb="2">
      <t>カタシキ</t>
    </rPh>
    <rPh sb="3" eb="5">
      <t>ヒダリガワ</t>
    </rPh>
    <phoneticPr fontId="1"/>
  </si>
  <si>
    <t>型式（右側）</t>
    <rPh sb="0" eb="2">
      <t>カタシキ</t>
    </rPh>
    <rPh sb="3" eb="5">
      <t>ミギガワ</t>
    </rPh>
    <phoneticPr fontId="1"/>
  </si>
  <si>
    <t>事業用</t>
    <rPh sb="0" eb="3">
      <t>ジギョウヨウ</t>
    </rPh>
    <phoneticPr fontId="1"/>
  </si>
  <si>
    <t>トラック(小型)</t>
    <phoneticPr fontId="1"/>
  </si>
  <si>
    <t>BYD</t>
    <phoneticPr fontId="1"/>
  </si>
  <si>
    <t>T35</t>
    <phoneticPr fontId="1"/>
  </si>
  <si>
    <t>自家用</t>
    <rPh sb="0" eb="3">
      <t>ジカヨウ</t>
    </rPh>
    <phoneticPr fontId="1"/>
  </si>
  <si>
    <t>軽自動車(トラック)</t>
    <phoneticPr fontId="1"/>
  </si>
  <si>
    <t>CENNTROor不明</t>
    <phoneticPr fontId="1"/>
  </si>
  <si>
    <t>ELEMO-K SPECⅡ</t>
    <phoneticPr fontId="1"/>
  </si>
  <si>
    <t>ELEMO-M SPECⅡ</t>
    <phoneticPr fontId="1"/>
  </si>
  <si>
    <t>ELEMO-L</t>
    <phoneticPr fontId="1"/>
  </si>
  <si>
    <t>HW</t>
    <phoneticPr fontId="1"/>
  </si>
  <si>
    <t>Kiaor不明</t>
    <phoneticPr fontId="1"/>
  </si>
  <si>
    <t>Kia</t>
    <phoneticPr fontId="1"/>
  </si>
  <si>
    <t>ZO</t>
    <phoneticPr fontId="1"/>
  </si>
  <si>
    <t>フォトンorFOTONorZOMOTORS</t>
    <phoneticPr fontId="1"/>
  </si>
  <si>
    <t>S</t>
    <phoneticPr fontId="1"/>
  </si>
  <si>
    <t>M</t>
    <phoneticPr fontId="1"/>
  </si>
  <si>
    <t>いすゞ</t>
    <phoneticPr fontId="1"/>
  </si>
  <si>
    <t>スズキ</t>
    <phoneticPr fontId="1"/>
  </si>
  <si>
    <t>ダイハツ</t>
    <phoneticPr fontId="1"/>
  </si>
  <si>
    <t>トヨタ</t>
    <phoneticPr fontId="1"/>
  </si>
  <si>
    <t>フォロフライ</t>
    <phoneticPr fontId="1"/>
  </si>
  <si>
    <t>柳州五菱or不明</t>
    <phoneticPr fontId="1"/>
  </si>
  <si>
    <t>DFSKor不明</t>
    <phoneticPr fontId="1"/>
  </si>
  <si>
    <t>不明orFARIZONorファリゾンorShandongTangjunOulingAuto</t>
    <phoneticPr fontId="1"/>
  </si>
  <si>
    <t>SANYor不明</t>
    <phoneticPr fontId="1"/>
  </si>
  <si>
    <t>ふそう</t>
    <phoneticPr fontId="1"/>
  </si>
  <si>
    <t>三菱ふそう</t>
    <rPh sb="0" eb="2">
      <t>ミツビシ</t>
    </rPh>
    <phoneticPr fontId="1"/>
  </si>
  <si>
    <t>FEAVK</t>
  </si>
  <si>
    <t>FEBVK</t>
    <phoneticPr fontId="1"/>
  </si>
  <si>
    <t>FEB8K</t>
    <phoneticPr fontId="1"/>
  </si>
  <si>
    <t>FEC9K</t>
    <phoneticPr fontId="1"/>
  </si>
  <si>
    <t>FED9K</t>
    <phoneticPr fontId="1"/>
  </si>
  <si>
    <t>FEB8U</t>
    <phoneticPr fontId="1"/>
  </si>
  <si>
    <t>三菱</t>
    <rPh sb="0" eb="2">
      <t>ミツビシ</t>
    </rPh>
    <phoneticPr fontId="1"/>
  </si>
  <si>
    <t>ZAA</t>
    <phoneticPr fontId="1"/>
  </si>
  <si>
    <t>U68V HLDDD</t>
  </si>
  <si>
    <t>U68V HLDDA</t>
  </si>
  <si>
    <t>U69V HLDDG</t>
  </si>
  <si>
    <t>U69V HLDDF</t>
  </si>
  <si>
    <t>U69V HLDDI</t>
  </si>
  <si>
    <t>U69V HLDDH</t>
  </si>
  <si>
    <t>U79V HLDDG</t>
  </si>
  <si>
    <t>U79V HLDDF</t>
  </si>
  <si>
    <t>U79V HLDDI</t>
  </si>
  <si>
    <t>U79V HLDDH</t>
  </si>
  <si>
    <t>B5AWLDEB</t>
  </si>
  <si>
    <t>B5AWLDCB</t>
  </si>
  <si>
    <t>事業用</t>
    <rPh sb="0" eb="3">
      <t>ジギョウヨウ</t>
    </rPh>
    <phoneticPr fontId="1"/>
  </si>
  <si>
    <t>日産</t>
    <rPh sb="0" eb="2">
      <t>ニッサン</t>
    </rPh>
    <phoneticPr fontId="1"/>
  </si>
  <si>
    <t>ニッサン</t>
    <phoneticPr fontId="1"/>
  </si>
  <si>
    <t>福田</t>
    <rPh sb="0" eb="2">
      <t>フクダ</t>
    </rPh>
    <phoneticPr fontId="1"/>
  </si>
  <si>
    <t>フォトンor不明</t>
    <phoneticPr fontId="1"/>
  </si>
  <si>
    <t>フォトンor不明</t>
    <phoneticPr fontId="1"/>
  </si>
  <si>
    <t>eAUMARK</t>
    <phoneticPr fontId="1"/>
  </si>
  <si>
    <t>fumei</t>
    <phoneticPr fontId="1"/>
  </si>
  <si>
    <t>自家用</t>
    <rPh sb="0" eb="3">
      <t>ジカヨウ</t>
    </rPh>
    <phoneticPr fontId="1"/>
  </si>
  <si>
    <t>日野</t>
    <rPh sb="0" eb="2">
      <t>ヒノ</t>
    </rPh>
    <phoneticPr fontId="1"/>
  </si>
  <si>
    <t>デュトロZ EV</t>
    <phoneticPr fontId="1"/>
  </si>
  <si>
    <t>XED100V</t>
  </si>
  <si>
    <t>XED100</t>
  </si>
  <si>
    <t>ホンダ</t>
    <phoneticPr fontId="1"/>
  </si>
  <si>
    <t>JJ3AGDY</t>
  </si>
  <si>
    <t>JJ3AGEY</t>
  </si>
  <si>
    <t>JJ3AGFY</t>
  </si>
  <si>
    <t>JJ3AGGY</t>
  </si>
  <si>
    <t>JG5APEY</t>
  </si>
  <si>
    <t>◆係数(分子)</t>
    <rPh sb="1" eb="3">
      <t>ケイスウ</t>
    </rPh>
    <rPh sb="4" eb="6">
      <t>ブンシ</t>
    </rPh>
    <phoneticPr fontId="1"/>
  </si>
  <si>
    <t>◆係数(分母)</t>
    <rPh sb="1" eb="3">
      <t>ケイスウ</t>
    </rPh>
    <rPh sb="4" eb="6">
      <t>ブンボ</t>
    </rPh>
    <phoneticPr fontId="1"/>
  </si>
  <si>
    <t>ハイゼット改造BEV</t>
    <phoneticPr fontId="1"/>
  </si>
  <si>
    <t>3BD</t>
    <phoneticPr fontId="1"/>
  </si>
  <si>
    <t>S700V改</t>
    <phoneticPr fontId="1"/>
  </si>
  <si>
    <t>2PG</t>
    <phoneticPr fontId="1"/>
  </si>
  <si>
    <t>2RG</t>
    <phoneticPr fontId="1"/>
  </si>
  <si>
    <t>水素エンジン中型トラック</t>
    <phoneticPr fontId="1"/>
  </si>
  <si>
    <t>FRR90S2改</t>
    <phoneticPr fontId="1"/>
  </si>
  <si>
    <t>FRR90T2改</t>
    <phoneticPr fontId="1"/>
  </si>
  <si>
    <t>JEMY EVコンバージョン FBA00改</t>
    <phoneticPr fontId="1"/>
  </si>
  <si>
    <t>CEV-BC</t>
    <phoneticPr fontId="1"/>
  </si>
  <si>
    <t>CEV-BF</t>
    <phoneticPr fontId="1"/>
  </si>
  <si>
    <t>マツダ</t>
    <phoneticPr fontId="1"/>
  </si>
  <si>
    <t>EBD</t>
    <phoneticPr fontId="1"/>
  </si>
  <si>
    <t>GBD</t>
    <phoneticPr fontId="1"/>
  </si>
  <si>
    <t>HBD</t>
    <phoneticPr fontId="1"/>
  </si>
  <si>
    <t>DA64V改</t>
    <phoneticPr fontId="1"/>
  </si>
  <si>
    <t>バッテリー交換式</t>
    <phoneticPr fontId="1"/>
  </si>
  <si>
    <t>EBD</t>
    <phoneticPr fontId="1"/>
  </si>
  <si>
    <t>GBD</t>
    <phoneticPr fontId="1"/>
  </si>
  <si>
    <t>HBD</t>
    <phoneticPr fontId="1"/>
  </si>
  <si>
    <t>マツダ</t>
    <phoneticPr fontId="1"/>
  </si>
  <si>
    <t>DR64V改</t>
    <phoneticPr fontId="1"/>
  </si>
  <si>
    <t>DG64V改</t>
    <phoneticPr fontId="1"/>
  </si>
  <si>
    <t>DS64V改</t>
    <phoneticPr fontId="1"/>
  </si>
  <si>
    <t>ハイゼット改造BEV</t>
    <phoneticPr fontId="1"/>
  </si>
  <si>
    <t>3BD</t>
    <phoneticPr fontId="1"/>
  </si>
  <si>
    <t>S700V改</t>
    <phoneticPr fontId="1"/>
  </si>
  <si>
    <t>水素内燃</t>
    <phoneticPr fontId="1"/>
  </si>
  <si>
    <t>トラック(中型)</t>
    <phoneticPr fontId="1"/>
  </si>
  <si>
    <t>水素エンジン中型トラック</t>
    <phoneticPr fontId="1"/>
  </si>
  <si>
    <t>2PG</t>
    <phoneticPr fontId="1"/>
  </si>
  <si>
    <t>FRR90S2改</t>
    <phoneticPr fontId="1"/>
  </si>
  <si>
    <t>FRR90T2改</t>
    <phoneticPr fontId="1"/>
  </si>
  <si>
    <t>2RG</t>
    <phoneticPr fontId="1"/>
  </si>
  <si>
    <t>-</t>
    <phoneticPr fontId="1"/>
  </si>
  <si>
    <t>氏名</t>
    <rPh sb="0" eb="2">
      <t>シメイ</t>
    </rPh>
    <phoneticPr fontId="1"/>
  </si>
  <si>
    <r>
      <t>(１)　補助対象経費</t>
    </r>
    <r>
      <rPr>
        <vertAlign val="superscript"/>
        <sz val="9"/>
        <color theme="1"/>
        <rFont val="ＭＳ Ｐ明朝"/>
        <family val="1"/>
        <charset val="128"/>
      </rPr>
      <t>注7</t>
    </r>
    <r>
      <rPr>
        <sz val="9"/>
        <color theme="1"/>
        <rFont val="ＭＳ Ｐ明朝"/>
        <family val="1"/>
        <charset val="128"/>
      </rPr>
      <t xml:space="preserve">
　　(補助対象車両価格)</t>
    </r>
    <phoneticPr fontId="1"/>
  </si>
  <si>
    <t>表明者(使用者)住　所〒</t>
    <rPh sb="0" eb="3">
      <t>ヒョウメイシャ</t>
    </rPh>
    <rPh sb="4" eb="7">
      <t>シヨウシャ</t>
    </rPh>
    <phoneticPr fontId="1"/>
  </si>
  <si>
    <t>第</t>
    <rPh sb="0" eb="1">
      <t>ダイ</t>
    </rPh>
    <phoneticPr fontId="1"/>
  </si>
  <si>
    <t>号</t>
    <rPh sb="0" eb="1">
      <t>ゴウ</t>
    </rPh>
    <phoneticPr fontId="1"/>
  </si>
  <si>
    <t>最大積載量(kg)</t>
    <rPh sb="0" eb="5">
      <t>サイダイセキサイリョウ</t>
    </rPh>
    <phoneticPr fontId="1"/>
  </si>
  <si>
    <t>チェック</t>
    <phoneticPr fontId="1"/>
  </si>
  <si>
    <t>S</t>
    <phoneticPr fontId="1"/>
  </si>
  <si>
    <t>M</t>
    <phoneticPr fontId="1"/>
  </si>
  <si>
    <t>■バッテリーサイズ</t>
    <phoneticPr fontId="1"/>
  </si>
  <si>
    <t>申請者　氏名又は名称</t>
    <rPh sb="4" eb="6">
      <t>シメイ</t>
    </rPh>
    <rPh sb="6" eb="7">
      <t>マタ</t>
    </rPh>
    <rPh sb="8" eb="10">
      <t>メイショウ</t>
    </rPh>
    <phoneticPr fontId="1"/>
  </si>
  <si>
    <r>
      <t>（申請番号</t>
    </r>
    <r>
      <rPr>
        <vertAlign val="superscript"/>
        <sz val="11"/>
        <color theme="1"/>
        <rFont val="ＭＳ Ｐ明朝"/>
        <family val="1"/>
        <charset val="128"/>
      </rPr>
      <t>注２</t>
    </r>
    <rPh sb="5" eb="6">
      <t>チュウ</t>
    </rPh>
    <phoneticPr fontId="1"/>
  </si>
  <si>
    <r>
      <t xml:space="preserve">別添　誓約書
</t>
    </r>
    <r>
      <rPr>
        <sz val="9"/>
        <color rgb="FF000000"/>
        <rFont val="ＭＳ ゴシック"/>
        <family val="3"/>
        <charset val="128"/>
      </rPr>
      <t>（申請者が地方公共団体を除く）</t>
    </r>
    <phoneticPr fontId="1"/>
  </si>
  <si>
    <t>2026/6/22（初版）</t>
    <rPh sb="10" eb="12">
      <t>ショハン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</si>
</sst>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ggge&quot;年&quot;m&quot;月&quot;d&quot;日&quot;;@" x16r2:formatCode16="[$-ja-JP-x-gannen]ggge&quot;年&quot;m&quot;月&quot;d&quot;日&quot;;@"/>
    <numFmt numFmtId="177" formatCode="#,##0_ "/>
    <numFmt numFmtId="178" formatCode="#,##0_);[Red]\(#,##0\)"/>
    <numFmt numFmtId="179" formatCode="[$-411]ggge&quot;年&quot;m&quot;月&quot;d&quot;日&quot;;@"/>
    <numFmt numFmtId="180" formatCode="0.0%"/>
    <numFmt numFmtId="181" formatCode="0_ "/>
    <numFmt numFmtId="182" formatCode="#,##0;[Red]#,##0"/>
    <numFmt numFmtId="183" formatCode="#,##0;&quot;▲ &quot;#,##0"/>
  </numFmts>
  <fonts count="106">
    <font>
      <sz val="11"/>
      <color theme="1"/>
      <name val="游ゴシック"/>
      <family val="2"/>
      <charset val="128"/>
      <scheme val="minor"/>
    </font>
    <font>
      <sz val="6"/>
      <name val="游ゴシック"/>
      <family val="2"/>
      <charset val="128"/>
      <scheme val="minor"/>
    </font>
    <font>
      <sz val="14"/>
      <color theme="1"/>
      <name val="ＭＳ Ｐ明朝"/>
      <family val="1"/>
      <charset val="128"/>
    </font>
    <font>
      <sz val="11"/>
      <color theme="1"/>
      <name val="ＭＳ Ｐ明朝"/>
      <family val="1"/>
      <charset val="128"/>
    </font>
    <font>
      <sz val="10"/>
      <color theme="1"/>
      <name val="ＭＳ Ｐ明朝"/>
      <family val="1"/>
      <charset val="128"/>
    </font>
    <font>
      <sz val="13"/>
      <color theme="1"/>
      <name val="ＭＳ Ｐ明朝"/>
      <family val="1"/>
      <charset val="128"/>
    </font>
    <font>
      <sz val="9"/>
      <color theme="1"/>
      <name val="ＭＳ Ｐ明朝"/>
      <family val="1"/>
      <charset val="128"/>
    </font>
    <font>
      <sz val="16"/>
      <color theme="1"/>
      <name val="ＭＳ Ｐ明朝"/>
      <family val="1"/>
      <charset val="128"/>
    </font>
    <font>
      <vertAlign val="superscript"/>
      <sz val="16"/>
      <color theme="1"/>
      <name val="ＭＳ Ｐ明朝"/>
      <family val="1"/>
      <charset val="128"/>
    </font>
    <font>
      <sz val="11"/>
      <name val="游ゴシック"/>
      <family val="3"/>
      <charset val="128"/>
      <scheme val="minor"/>
    </font>
    <font>
      <b/>
      <sz val="18"/>
      <color theme="0"/>
      <name val="游ゴシック"/>
      <family val="3"/>
      <charset val="128"/>
      <scheme val="minor"/>
    </font>
    <font>
      <b/>
      <sz val="14"/>
      <color theme="1"/>
      <name val="游ゴシック"/>
      <family val="3"/>
      <charset val="128"/>
      <scheme val="minor"/>
    </font>
    <font>
      <sz val="18"/>
      <name val="游ゴシック"/>
      <family val="3"/>
      <charset val="128"/>
      <scheme val="minor"/>
    </font>
    <font>
      <b/>
      <sz val="14"/>
      <name val="游ゴシック"/>
      <family val="3"/>
      <charset val="128"/>
      <scheme val="minor"/>
    </font>
    <font>
      <sz val="14"/>
      <color theme="1"/>
      <name val="游ゴシック"/>
      <family val="3"/>
      <charset val="128"/>
      <scheme val="minor"/>
    </font>
    <font>
      <sz val="11"/>
      <color theme="1"/>
      <name val="游ゴシック"/>
      <family val="3"/>
      <charset val="128"/>
      <scheme val="minor"/>
    </font>
    <font>
      <sz val="14"/>
      <name val="游ゴシック"/>
      <family val="3"/>
      <charset val="128"/>
      <scheme val="minor"/>
    </font>
    <font>
      <sz val="8"/>
      <color theme="1"/>
      <name val="游ゴシック"/>
      <family val="2"/>
      <charset val="128"/>
      <scheme val="minor"/>
    </font>
    <font>
      <sz val="11"/>
      <color theme="1"/>
      <name val="游ゴシック"/>
      <family val="2"/>
      <charset val="128"/>
      <scheme val="minor"/>
    </font>
    <font>
      <vertAlign val="superscript"/>
      <sz val="14"/>
      <color theme="1"/>
      <name val="ＭＳ Ｐ明朝"/>
      <family val="1"/>
      <charset val="128"/>
    </font>
    <font>
      <sz val="8"/>
      <color theme="1"/>
      <name val="ＭＳ Ｐ明朝"/>
      <family val="1"/>
      <charset val="128"/>
    </font>
    <font>
      <b/>
      <sz val="11"/>
      <color theme="1"/>
      <name val="ＭＳ Ｐ明朝"/>
      <family val="1"/>
      <charset val="128"/>
    </font>
    <font>
      <vertAlign val="superscript"/>
      <sz val="10"/>
      <color theme="1"/>
      <name val="ＭＳ Ｐ明朝"/>
      <family val="1"/>
      <charset val="128"/>
    </font>
    <font>
      <vertAlign val="superscript"/>
      <sz val="11"/>
      <color theme="1"/>
      <name val="ＭＳ Ｐ明朝"/>
      <family val="1"/>
      <charset val="128"/>
    </font>
    <font>
      <vertAlign val="superscript"/>
      <sz val="9"/>
      <color theme="1"/>
      <name val="ＭＳ Ｐ明朝"/>
      <family val="1"/>
      <charset val="128"/>
    </font>
    <font>
      <vertAlign val="superscript"/>
      <sz val="8"/>
      <color theme="1"/>
      <name val="ＭＳ Ｐ明朝"/>
      <family val="1"/>
      <charset val="128"/>
    </font>
    <font>
      <sz val="20"/>
      <color theme="1"/>
      <name val="ＭＳ Ｐ明朝"/>
      <family val="1"/>
      <charset val="128"/>
    </font>
    <font>
      <sz val="14"/>
      <name val="ＭＳ Ｐ明朝"/>
      <family val="1"/>
      <charset val="128"/>
    </font>
    <font>
      <b/>
      <sz val="18"/>
      <color theme="1"/>
      <name val="游ゴシック"/>
      <family val="3"/>
      <charset val="128"/>
      <scheme val="minor"/>
    </font>
    <font>
      <sz val="11"/>
      <color theme="1"/>
      <name val="游ゴシック"/>
      <family val="2"/>
      <charset val="128"/>
    </font>
    <font>
      <b/>
      <sz val="11"/>
      <color rgb="FFFF5BAD"/>
      <name val="游ゴシック"/>
      <family val="3"/>
      <charset val="128"/>
      <scheme val="minor"/>
    </font>
    <font>
      <b/>
      <sz val="11"/>
      <color theme="1"/>
      <name val="游ゴシック"/>
      <family val="3"/>
      <charset val="128"/>
      <scheme val="minor"/>
    </font>
    <font>
      <b/>
      <sz val="9"/>
      <color theme="1"/>
      <name val="游ゴシック"/>
      <family val="3"/>
      <charset val="128"/>
      <scheme val="minor"/>
    </font>
    <font>
      <b/>
      <sz val="8"/>
      <color theme="1"/>
      <name val="游ゴシック"/>
      <family val="3"/>
      <charset val="128"/>
      <scheme val="minor"/>
    </font>
    <font>
      <b/>
      <sz val="6"/>
      <color theme="1"/>
      <name val="游ゴシック"/>
      <family val="3"/>
      <charset val="128"/>
      <scheme val="minor"/>
    </font>
    <font>
      <sz val="12"/>
      <color rgb="FF000000"/>
      <name val="ＭＳ ゴシック"/>
      <family val="3"/>
      <charset val="128"/>
    </font>
    <font>
      <sz val="11"/>
      <color theme="1"/>
      <name val="ＭＳ ゴシック"/>
      <family val="3"/>
      <charset val="128"/>
    </font>
    <font>
      <sz val="9"/>
      <color rgb="FF000000"/>
      <name val="ＭＳ ゴシック"/>
      <family val="3"/>
      <charset val="128"/>
    </font>
    <font>
      <b/>
      <sz val="12"/>
      <color rgb="FF000000"/>
      <name val="ＭＳ ゴシック"/>
      <family val="3"/>
      <charset val="128"/>
    </font>
    <font>
      <b/>
      <sz val="12"/>
      <color rgb="FFFF0000"/>
      <name val="ＭＳ ゴシック"/>
      <family val="3"/>
      <charset val="128"/>
    </font>
    <font>
      <sz val="10"/>
      <color rgb="FF000000"/>
      <name val="ＭＳ ゴシック"/>
      <family val="3"/>
      <charset val="128"/>
    </font>
    <font>
      <sz val="11"/>
      <color rgb="FF000000"/>
      <name val="ＭＳ ゴシック"/>
      <family val="3"/>
      <charset val="128"/>
    </font>
    <font>
      <sz val="10.5"/>
      <color theme="1"/>
      <name val="ＭＳ ゴシック"/>
      <family val="3"/>
      <charset val="128"/>
    </font>
    <font>
      <sz val="11"/>
      <name val="ＭＳ ゴシック"/>
      <family val="3"/>
      <charset val="128"/>
    </font>
    <font>
      <b/>
      <sz val="12"/>
      <color theme="1"/>
      <name val="ＭＳ ゴシック"/>
      <family val="3"/>
      <charset val="128"/>
    </font>
    <font>
      <sz val="9"/>
      <name val="ＭＳ ゴシック"/>
      <family val="3"/>
      <charset val="128"/>
    </font>
    <font>
      <sz val="10"/>
      <color theme="1"/>
      <name val="ＭＳ ゴシック"/>
      <family val="3"/>
      <charset val="128"/>
    </font>
    <font>
      <sz val="8"/>
      <color theme="1"/>
      <name val="ＭＳ ゴシック"/>
      <family val="3"/>
      <charset val="128"/>
    </font>
    <font>
      <u/>
      <sz val="9"/>
      <color theme="1"/>
      <name val="ＭＳ Ｐ明朝"/>
      <family val="1"/>
      <charset val="128"/>
    </font>
    <font>
      <sz val="11"/>
      <name val="ＭＳ Ｐ明朝"/>
      <family val="1"/>
      <charset val="128"/>
    </font>
    <font>
      <sz val="11"/>
      <color theme="1"/>
      <name val="ＭＳ 明朝"/>
      <family val="1"/>
      <charset val="128"/>
    </font>
    <font>
      <vertAlign val="superscript"/>
      <sz val="11"/>
      <color theme="1"/>
      <name val="ＭＳ 明朝"/>
      <family val="1"/>
      <charset val="128"/>
    </font>
    <font>
      <sz val="8"/>
      <color theme="1"/>
      <name val="ＭＳ 明朝"/>
      <family val="1"/>
      <charset val="128"/>
    </font>
    <font>
      <sz val="11"/>
      <color rgb="FF000000"/>
      <name val="ＭＳ 明朝"/>
      <family val="1"/>
      <charset val="128"/>
    </font>
    <font>
      <sz val="10"/>
      <color theme="1"/>
      <name val="ＭＳ 明朝"/>
      <family val="1"/>
      <charset val="128"/>
    </font>
    <font>
      <sz val="10"/>
      <color rgb="FF000000"/>
      <name val="ＭＳ 明朝"/>
      <family val="1"/>
      <charset val="128"/>
    </font>
    <font>
      <sz val="11"/>
      <color rgb="FFFF0000"/>
      <name val="游ゴシック"/>
      <family val="2"/>
      <charset val="128"/>
      <scheme val="minor"/>
    </font>
    <font>
      <sz val="11"/>
      <color theme="0"/>
      <name val="游ゴシック"/>
      <family val="3"/>
      <charset val="128"/>
      <scheme val="minor"/>
    </font>
    <font>
      <sz val="12"/>
      <color theme="1"/>
      <name val="游ゴシック"/>
      <family val="2"/>
      <charset val="128"/>
      <scheme val="minor"/>
    </font>
    <font>
      <b/>
      <sz val="16"/>
      <color theme="1"/>
      <name val="游ゴシック"/>
      <family val="3"/>
      <charset val="128"/>
      <scheme val="minor"/>
    </font>
    <font>
      <b/>
      <sz val="16"/>
      <color rgb="FFFF0000"/>
      <name val="游ゴシック"/>
      <family val="3"/>
      <charset val="128"/>
      <scheme val="minor"/>
    </font>
    <font>
      <sz val="12"/>
      <color theme="1"/>
      <name val="ＭＳ 明朝"/>
      <family val="1"/>
      <charset val="128"/>
    </font>
    <font>
      <sz val="12"/>
      <color theme="1"/>
      <name val="游ゴシック"/>
      <family val="3"/>
      <charset val="128"/>
      <scheme val="minor"/>
    </font>
    <font>
      <sz val="10.5"/>
      <color rgb="FF000000"/>
      <name val="ＭＳ Ｐ明朝"/>
      <family val="1"/>
      <charset val="128"/>
    </font>
    <font>
      <sz val="12"/>
      <name val="游ゴシック"/>
      <family val="3"/>
      <charset val="128"/>
      <scheme val="minor"/>
    </font>
    <font>
      <vertAlign val="superscript"/>
      <sz val="12"/>
      <name val="游ゴシック"/>
      <family val="3"/>
      <charset val="128"/>
      <scheme val="minor"/>
    </font>
    <font>
      <b/>
      <sz val="11"/>
      <color theme="0"/>
      <name val="游ゴシック"/>
      <family val="3"/>
      <charset val="128"/>
      <scheme val="minor"/>
    </font>
    <font>
      <b/>
      <sz val="16"/>
      <name val="游ゴシック"/>
      <family val="3"/>
      <charset val="128"/>
      <scheme val="minor"/>
    </font>
    <font>
      <vertAlign val="superscript"/>
      <sz val="16"/>
      <color theme="1"/>
      <name val="游ゴシック"/>
      <family val="3"/>
      <charset val="128"/>
      <scheme val="minor"/>
    </font>
    <font>
      <sz val="12"/>
      <color rgb="FFFF0000"/>
      <name val="游ゴシック"/>
      <family val="3"/>
      <charset val="128"/>
      <scheme val="minor"/>
    </font>
    <font>
      <b/>
      <sz val="18"/>
      <color rgb="FFFFFFCC"/>
      <name val="游ゴシック"/>
      <family val="3"/>
      <charset val="128"/>
      <scheme val="minor"/>
    </font>
    <font>
      <sz val="10"/>
      <color theme="1"/>
      <name val="游ゴシック"/>
      <family val="2"/>
      <charset val="128"/>
      <scheme val="minor"/>
    </font>
    <font>
      <sz val="10"/>
      <color theme="1"/>
      <name val="游ゴシック"/>
      <family val="3"/>
      <charset val="128"/>
      <scheme val="minor"/>
    </font>
    <font>
      <b/>
      <sz val="10"/>
      <color theme="1"/>
      <name val="游ゴシック"/>
      <family val="3"/>
      <charset val="128"/>
      <scheme val="minor"/>
    </font>
    <font>
      <b/>
      <sz val="6"/>
      <color theme="1"/>
      <name val="ＭＳ Ｐゴシック"/>
      <family val="3"/>
      <charset val="128"/>
    </font>
    <font>
      <b/>
      <sz val="9"/>
      <color rgb="FF000000"/>
      <name val="ＭＳ ゴシック"/>
      <family val="3"/>
      <charset val="128"/>
    </font>
    <font>
      <b/>
      <sz val="9"/>
      <color theme="1"/>
      <name val="ＭＳ ゴシック"/>
      <family val="3"/>
      <charset val="128"/>
    </font>
    <font>
      <b/>
      <sz val="9"/>
      <color rgb="FFFF0000"/>
      <name val="ＭＳ ゴシック"/>
      <family val="3"/>
      <charset val="128"/>
    </font>
    <font>
      <sz val="8"/>
      <color rgb="FF000000"/>
      <name val="ＭＳ ゴシック"/>
      <family val="3"/>
      <charset val="128"/>
    </font>
    <font>
      <sz val="11"/>
      <name val="游ゴシック"/>
      <family val="2"/>
      <charset val="128"/>
      <scheme val="minor"/>
    </font>
    <font>
      <sz val="10"/>
      <name val="ＭＳ ゴシック"/>
      <family val="3"/>
      <charset val="128"/>
    </font>
    <font>
      <b/>
      <sz val="10"/>
      <name val="ＭＳ ゴシック"/>
      <family val="3"/>
      <charset val="128"/>
    </font>
    <font>
      <sz val="10"/>
      <color rgb="FFFF0000"/>
      <name val="ＭＳ ゴシック"/>
      <family val="3"/>
      <charset val="128"/>
    </font>
    <font>
      <sz val="11"/>
      <name val="ＭＳ Ｐゴシック"/>
      <family val="3"/>
      <charset val="128"/>
    </font>
    <font>
      <sz val="10"/>
      <name val="ＭＳ 明朝"/>
      <family val="1"/>
      <charset val="128"/>
    </font>
    <font>
      <b/>
      <sz val="14"/>
      <name val="ＭＳ 明朝"/>
      <family val="1"/>
      <charset val="128"/>
    </font>
    <font>
      <sz val="6"/>
      <name val="ＭＳ Ｐゴシック"/>
      <family val="3"/>
      <charset val="128"/>
    </font>
    <font>
      <b/>
      <sz val="10"/>
      <name val="ＭＳ 明朝"/>
      <family val="1"/>
      <charset val="128"/>
    </font>
    <font>
      <sz val="14"/>
      <name val="ＭＳ 明朝"/>
      <family val="1"/>
      <charset val="128"/>
    </font>
    <font>
      <sz val="8"/>
      <name val="ＭＳ 明朝"/>
      <family val="1"/>
      <charset val="128"/>
    </font>
    <font>
      <sz val="11"/>
      <name val="ＭＳ 明朝"/>
      <family val="1"/>
      <charset val="128"/>
    </font>
    <font>
      <sz val="11"/>
      <color indexed="12"/>
      <name val="ＭＳ 明朝"/>
      <family val="1"/>
      <charset val="128"/>
    </font>
    <font>
      <sz val="11"/>
      <color rgb="FFFF0000"/>
      <name val="ＭＳ 明朝"/>
      <family val="1"/>
      <charset val="128"/>
    </font>
    <font>
      <sz val="11"/>
      <color rgb="FF000000"/>
      <name val="ＭＳ Ｐゴシック"/>
      <family val="3"/>
      <charset val="128"/>
    </font>
    <font>
      <sz val="10"/>
      <color rgb="FFFF0000"/>
      <name val="ＭＳ 明朝"/>
      <family val="1"/>
      <charset val="128"/>
    </font>
    <font>
      <sz val="6"/>
      <name val="ＭＳ 明朝"/>
      <family val="1"/>
      <charset val="128"/>
    </font>
    <font>
      <sz val="16"/>
      <name val="ＭＳ 明朝"/>
      <family val="1"/>
      <charset val="128"/>
    </font>
    <font>
      <sz val="10"/>
      <color indexed="10"/>
      <name val="ＭＳ 明朝"/>
      <family val="1"/>
      <charset val="128"/>
    </font>
    <font>
      <b/>
      <sz val="16"/>
      <color theme="1"/>
      <name val="ＭＳ Ｐ明朝"/>
      <family val="1"/>
      <charset val="128"/>
    </font>
    <font>
      <b/>
      <sz val="20"/>
      <color theme="1"/>
      <name val="ＭＳ Ｐ明朝"/>
      <family val="1"/>
      <charset val="128"/>
    </font>
    <font>
      <b/>
      <sz val="14"/>
      <color theme="1"/>
      <name val="ＭＳ Ｐ明朝"/>
      <family val="1"/>
      <charset val="128"/>
    </font>
    <font>
      <sz val="11"/>
      <color theme="0"/>
      <name val="游ゴシック"/>
      <family val="2"/>
      <charset val="128"/>
      <scheme val="minor"/>
    </font>
    <font>
      <b/>
      <sz val="11"/>
      <color rgb="FFFF0000"/>
      <name val="游ゴシック"/>
      <family val="3"/>
      <charset val="128"/>
      <scheme val="minor"/>
    </font>
    <font>
      <b/>
      <sz val="14"/>
      <color rgb="FFFF0000"/>
      <name val="游ゴシック"/>
      <family val="3"/>
      <charset val="128"/>
      <scheme val="minor"/>
    </font>
    <font>
      <b/>
      <sz val="14"/>
      <color rgb="FFFFFFCC"/>
      <name val="游ゴシック"/>
      <family val="3"/>
      <charset val="128"/>
      <scheme val="minor"/>
    </font>
    <font>
      <b/>
      <sz val="11"/>
      <name val="游ゴシック"/>
      <family val="3"/>
      <charset val="128"/>
      <scheme val="minor"/>
    </font>
  </fonts>
  <fills count="18">
    <fill>
      <patternFill patternType="none"/>
    </fill>
    <fill>
      <patternFill patternType="gray125"/>
    </fill>
    <fill>
      <patternFill patternType="solid">
        <fgColor theme="1" tint="0.499984740745262"/>
        <bgColor indexed="64"/>
      </patternFill>
    </fill>
    <fill>
      <patternFill patternType="solid">
        <fgColor theme="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3" tint="0.89999084444715716"/>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CCFFCC"/>
        <bgColor indexed="64"/>
      </patternFill>
    </fill>
    <fill>
      <patternFill patternType="solid">
        <fgColor theme="8" tint="0.79998168889431442"/>
        <bgColor indexed="64"/>
      </patternFill>
    </fill>
    <fill>
      <patternFill patternType="solid">
        <fgColor theme="0"/>
        <bgColor indexed="64"/>
      </patternFill>
    </fill>
    <fill>
      <patternFill patternType="solid">
        <fgColor rgb="FFFFDF79"/>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0070C0"/>
        <bgColor indexed="64"/>
      </patternFill>
    </fill>
    <fill>
      <patternFill patternType="solid">
        <fgColor theme="3" tint="0.89996032593768116"/>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top/>
      <bottom style="medium">
        <color auto="1"/>
      </bottom>
      <diagonal/>
    </border>
    <border>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medium">
        <color auto="1"/>
      </bottom>
      <diagonal/>
    </border>
    <border>
      <left/>
      <right style="medium">
        <color auto="1"/>
      </right>
      <top/>
      <bottom/>
      <diagonal/>
    </border>
    <border>
      <left style="medium">
        <color indexed="64"/>
      </left>
      <right/>
      <top style="medium">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auto="1"/>
      </left>
      <right style="thick">
        <color auto="1"/>
      </right>
      <top style="thick">
        <color auto="1"/>
      </top>
      <bottom/>
      <diagonal/>
    </border>
    <border>
      <left style="thick">
        <color auto="1"/>
      </left>
      <right style="thin">
        <color auto="1"/>
      </right>
      <top/>
      <bottom/>
      <diagonal/>
    </border>
    <border>
      <left style="thin">
        <color auto="1"/>
      </left>
      <right style="thick">
        <color auto="1"/>
      </right>
      <top/>
      <bottom/>
      <diagonal/>
    </border>
    <border>
      <left style="thick">
        <color auto="1"/>
      </left>
      <right style="thin">
        <color auto="1"/>
      </right>
      <top/>
      <bottom style="medium">
        <color auto="1"/>
      </bottom>
      <diagonal/>
    </border>
    <border>
      <left style="thin">
        <color auto="1"/>
      </left>
      <right style="thick">
        <color auto="1"/>
      </right>
      <top/>
      <bottom style="medium">
        <color auto="1"/>
      </bottom>
      <diagonal/>
    </border>
    <border>
      <left style="thick">
        <color auto="1"/>
      </left>
      <right style="thin">
        <color auto="1"/>
      </right>
      <top style="medium">
        <color auto="1"/>
      </top>
      <bottom style="thin">
        <color auto="1"/>
      </bottom>
      <diagonal/>
    </border>
    <border>
      <left style="thick">
        <color auto="1"/>
      </left>
      <right style="thin">
        <color auto="1"/>
      </right>
      <top style="thin">
        <color auto="1"/>
      </top>
      <bottom style="thin">
        <color auto="1"/>
      </bottom>
      <diagonal/>
    </border>
    <border>
      <left style="thin">
        <color indexed="64"/>
      </left>
      <right style="thick">
        <color auto="1"/>
      </right>
      <top style="medium">
        <color indexed="64"/>
      </top>
      <bottom style="medium">
        <color indexed="64"/>
      </bottom>
      <diagonal/>
    </border>
    <border>
      <left/>
      <right style="thick">
        <color auto="1"/>
      </right>
      <top style="medium">
        <color auto="1"/>
      </top>
      <bottom/>
      <diagonal/>
    </border>
    <border>
      <left/>
      <right style="thick">
        <color auto="1"/>
      </right>
      <top/>
      <bottom style="medium">
        <color auto="1"/>
      </bottom>
      <diagonal/>
    </border>
    <border>
      <left style="thin">
        <color auto="1"/>
      </left>
      <right style="thick">
        <color auto="1"/>
      </right>
      <top style="medium">
        <color auto="1"/>
      </top>
      <bottom/>
      <diagonal/>
    </border>
    <border>
      <left style="thin">
        <color indexed="64"/>
      </left>
      <right style="thick">
        <color auto="1"/>
      </right>
      <top/>
      <bottom style="thin">
        <color indexed="64"/>
      </bottom>
      <diagonal/>
    </border>
    <border>
      <left style="thin">
        <color auto="1"/>
      </left>
      <right style="thick">
        <color auto="1"/>
      </right>
      <top style="thin">
        <color auto="1"/>
      </top>
      <bottom style="thin">
        <color auto="1"/>
      </bottom>
      <diagonal/>
    </border>
    <border>
      <left style="thick">
        <color auto="1"/>
      </left>
      <right/>
      <top style="thin">
        <color auto="1"/>
      </top>
      <bottom/>
      <diagonal/>
    </border>
    <border>
      <left style="thick">
        <color auto="1"/>
      </left>
      <right/>
      <top/>
      <bottom/>
      <diagonal/>
    </border>
    <border>
      <left/>
      <right style="thick">
        <color auto="1"/>
      </right>
      <top style="thin">
        <color indexed="64"/>
      </top>
      <bottom/>
      <diagonal/>
    </border>
    <border>
      <left/>
      <right style="thick">
        <color auto="1"/>
      </right>
      <top/>
      <bottom style="thin">
        <color auto="1"/>
      </bottom>
      <diagonal/>
    </border>
    <border>
      <left style="thick">
        <color auto="1"/>
      </left>
      <right/>
      <top/>
      <bottom style="medium">
        <color auto="1"/>
      </bottom>
      <diagonal/>
    </border>
    <border>
      <left style="thick">
        <color auto="1"/>
      </left>
      <right/>
      <top/>
      <bottom style="thick">
        <color auto="1"/>
      </bottom>
      <diagonal/>
    </border>
    <border>
      <left/>
      <right/>
      <top/>
      <bottom style="thick">
        <color auto="1"/>
      </bottom>
      <diagonal/>
    </border>
    <border>
      <left style="thin">
        <color indexed="64"/>
      </left>
      <right/>
      <top/>
      <bottom style="thick">
        <color auto="1"/>
      </bottom>
      <diagonal/>
    </border>
    <border>
      <left/>
      <right style="thin">
        <color indexed="64"/>
      </right>
      <top/>
      <bottom style="thick">
        <color auto="1"/>
      </bottom>
      <diagonal/>
    </border>
    <border>
      <left/>
      <right style="thick">
        <color auto="1"/>
      </right>
      <top/>
      <bottom style="thick">
        <color auto="1"/>
      </bottom>
      <diagonal/>
    </border>
    <border>
      <left style="thin">
        <color indexed="64"/>
      </left>
      <right style="thin">
        <color indexed="64"/>
      </right>
      <top style="thin">
        <color indexed="64"/>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medium">
        <color auto="1"/>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bottom style="thin">
        <color indexed="64"/>
      </bottom>
      <diagonal/>
    </border>
    <border>
      <left style="thin">
        <color auto="1"/>
      </left>
      <right style="medium">
        <color auto="1"/>
      </right>
      <top style="thin">
        <color auto="1"/>
      </top>
      <bottom style="thin">
        <color auto="1"/>
      </bottom>
      <diagonal/>
    </border>
    <border>
      <left/>
      <right style="medium">
        <color auto="1"/>
      </right>
      <top style="thin">
        <color indexed="64"/>
      </top>
      <bottom/>
      <diagonal/>
    </border>
    <border>
      <left/>
      <right style="medium">
        <color auto="1"/>
      </right>
      <top/>
      <bottom style="thin">
        <color auto="1"/>
      </bottom>
      <diagonal/>
    </border>
    <border>
      <left style="thin">
        <color auto="1"/>
      </left>
      <right style="medium">
        <color auto="1"/>
      </right>
      <top style="thin">
        <color auto="1"/>
      </top>
      <bottom style="medium">
        <color auto="1"/>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left style="medium">
        <color indexed="64"/>
      </left>
      <right style="thin">
        <color indexed="64"/>
      </right>
      <top/>
      <bottom style="double">
        <color indexed="64"/>
      </bottom>
      <diagonal/>
    </border>
    <border diagonalUp="1">
      <left style="thin">
        <color indexed="64"/>
      </left>
      <right style="thin">
        <color indexed="64"/>
      </right>
      <top/>
      <bottom style="double">
        <color indexed="64"/>
      </bottom>
      <diagonal style="thin">
        <color indexed="64"/>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right/>
      <top style="medium">
        <color auto="1"/>
      </top>
      <bottom style="thin">
        <color auto="1"/>
      </bottom>
      <diagonal/>
    </border>
    <border>
      <left style="medium">
        <color indexed="64"/>
      </left>
      <right style="medium">
        <color indexed="64"/>
      </right>
      <top/>
      <bottom style="medium">
        <color indexed="64"/>
      </bottom>
      <diagonal/>
    </border>
    <border>
      <left/>
      <right/>
      <top/>
      <bottom style="mediumDashDot">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auto="1"/>
      </right>
      <top style="thin">
        <color indexed="64"/>
      </top>
      <bottom style="double">
        <color indexed="64"/>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auto="1"/>
      </left>
      <right/>
      <top style="thin">
        <color auto="1"/>
      </top>
      <bottom style="medium">
        <color auto="1"/>
      </bottom>
      <diagonal/>
    </border>
    <border>
      <left/>
      <right style="thin">
        <color indexed="64"/>
      </right>
      <top style="thin">
        <color indexed="64"/>
      </top>
      <bottom style="medium">
        <color auto="1"/>
      </bottom>
      <diagonal/>
    </border>
    <border>
      <left/>
      <right style="medium">
        <color auto="1"/>
      </right>
      <top style="thin">
        <color auto="1"/>
      </top>
      <bottom style="thin">
        <color auto="1"/>
      </bottom>
      <diagonal/>
    </border>
    <border>
      <left style="medium">
        <color indexed="64"/>
      </left>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top style="medium">
        <color indexed="64"/>
      </top>
      <bottom style="hair">
        <color indexed="64"/>
      </bottom>
      <diagonal/>
    </border>
    <border>
      <left style="medium">
        <color theme="3" tint="-0.249977111117893"/>
      </left>
      <right/>
      <top style="medium">
        <color theme="3" tint="-0.249977111117893"/>
      </top>
      <bottom style="medium">
        <color theme="3" tint="-0.249977111117893"/>
      </bottom>
      <diagonal/>
    </border>
    <border>
      <left/>
      <right/>
      <top style="medium">
        <color theme="3" tint="-0.249977111117893"/>
      </top>
      <bottom style="medium">
        <color theme="3" tint="-0.249977111117893"/>
      </bottom>
      <diagonal/>
    </border>
    <border>
      <left/>
      <right style="medium">
        <color theme="3" tint="-0.249977111117893"/>
      </right>
      <top style="medium">
        <color theme="3" tint="-0.249977111117893"/>
      </top>
      <bottom style="medium">
        <color theme="3" tint="-0.249977111117893"/>
      </bottom>
      <diagonal/>
    </border>
    <border>
      <left style="medium">
        <color indexed="64"/>
      </left>
      <right style="thin">
        <color indexed="64"/>
      </right>
      <top style="thin">
        <color indexed="64"/>
      </top>
      <bottom style="medium">
        <color indexed="64"/>
      </bottom>
      <diagonal/>
    </border>
  </borders>
  <cellStyleXfs count="4">
    <xf numFmtId="0" fontId="0" fillId="0" borderId="0">
      <alignment vertical="center"/>
    </xf>
    <xf numFmtId="38" fontId="18" fillId="0" borderId="0" applyFont="0" applyFill="0" applyBorder="0" applyAlignment="0" applyProtection="0">
      <alignment vertical="center"/>
    </xf>
    <xf numFmtId="0" fontId="83" fillId="0" borderId="0">
      <alignment vertical="center"/>
    </xf>
    <xf numFmtId="38" fontId="83" fillId="0" borderId="0" applyFont="0" applyFill="0" applyBorder="0" applyAlignment="0" applyProtection="0">
      <alignment vertical="center"/>
    </xf>
  </cellStyleXfs>
  <cellXfs count="1302">
    <xf numFmtId="0" fontId="0" fillId="0" borderId="0" xfId="0">
      <alignment vertical="center"/>
    </xf>
    <xf numFmtId="0" fontId="3" fillId="0" borderId="0" xfId="0" applyFont="1">
      <alignment vertical="center"/>
    </xf>
    <xf numFmtId="0" fontId="4" fillId="0" borderId="0" xfId="0" applyFont="1" applyBorder="1" applyAlignment="1">
      <alignment wrapText="1"/>
    </xf>
    <xf numFmtId="0" fontId="2" fillId="0" borderId="0" xfId="0" applyFont="1" applyBorder="1" applyAlignment="1">
      <alignment wrapText="1"/>
    </xf>
    <xf numFmtId="0" fontId="5" fillId="0" borderId="8" xfId="0" applyFont="1" applyBorder="1">
      <alignment vertical="center"/>
    </xf>
    <xf numFmtId="0" fontId="4" fillId="0" borderId="0" xfId="0" applyFont="1" applyBorder="1" applyAlignment="1">
      <alignment vertical="center" wrapText="1"/>
    </xf>
    <xf numFmtId="0" fontId="3" fillId="0" borderId="0" xfId="0" applyFont="1" applyAlignment="1">
      <alignment vertical="center"/>
    </xf>
    <xf numFmtId="0" fontId="2" fillId="0" borderId="0" xfId="0" applyFont="1" applyBorder="1" applyAlignment="1">
      <alignment horizontal="center" vertical="center" wrapText="1"/>
    </xf>
    <xf numFmtId="0" fontId="2" fillId="0" borderId="0" xfId="0" applyFont="1">
      <alignment vertical="center"/>
    </xf>
    <xf numFmtId="0" fontId="7" fillId="0" borderId="0" xfId="0" applyFont="1" applyBorder="1">
      <alignment vertical="center"/>
    </xf>
    <xf numFmtId="0" fontId="7" fillId="0" borderId="0" xfId="0" applyFont="1" applyBorder="1" applyAlignment="1">
      <alignment wrapText="1"/>
    </xf>
    <xf numFmtId="0" fontId="7" fillId="0" borderId="0" xfId="0" applyFont="1" applyBorder="1" applyAlignment="1">
      <alignment vertical="top" wrapText="1"/>
    </xf>
    <xf numFmtId="0" fontId="7" fillId="0" borderId="0" xfId="0" applyFont="1">
      <alignment vertical="center"/>
    </xf>
    <xf numFmtId="0" fontId="7" fillId="0" borderId="0" xfId="0" applyFont="1" applyBorder="1" applyAlignment="1">
      <alignment horizontal="right" vertical="center"/>
    </xf>
    <xf numFmtId="0" fontId="7" fillId="0" borderId="0" xfId="0" applyFont="1" applyBorder="1" applyAlignment="1">
      <alignment horizontal="center" vertical="center" wrapText="1"/>
    </xf>
    <xf numFmtId="0" fontId="7" fillId="0" borderId="0" xfId="0" applyFont="1" applyBorder="1" applyAlignment="1">
      <alignment vertical="center" wrapText="1"/>
    </xf>
    <xf numFmtId="0" fontId="7" fillId="0" borderId="0" xfId="0" applyFont="1" applyBorder="1" applyAlignment="1">
      <alignment vertical="center"/>
    </xf>
    <xf numFmtId="0" fontId="7" fillId="0" borderId="0" xfId="0" applyFont="1" applyBorder="1" applyAlignment="1">
      <alignment horizontal="center" wrapText="1"/>
    </xf>
    <xf numFmtId="0" fontId="7" fillId="0" borderId="0" xfId="0" applyFont="1" applyBorder="1" applyAlignment="1">
      <alignment horizontal="center" vertical="center"/>
    </xf>
    <xf numFmtId="0" fontId="7" fillId="0" borderId="0" xfId="0" applyFont="1" applyBorder="1" applyAlignment="1"/>
    <xf numFmtId="0" fontId="0" fillId="0" borderId="0" xfId="0"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0" xfId="0" applyAlignment="1">
      <alignment vertical="center"/>
    </xf>
    <xf numFmtId="0" fontId="9" fillId="0" borderId="0" xfId="0" applyFont="1" applyFill="1" applyAlignment="1">
      <alignment horizontal="center" vertical="center"/>
    </xf>
    <xf numFmtId="0" fontId="12" fillId="0" borderId="0" xfId="0" applyFont="1" applyFill="1" applyAlignment="1">
      <alignment horizontal="center" vertical="center"/>
    </xf>
    <xf numFmtId="0" fontId="14" fillId="0" borderId="0" xfId="0" applyFont="1" applyFill="1" applyAlignment="1">
      <alignment horizontal="center" vertical="center"/>
    </xf>
    <xf numFmtId="0" fontId="14" fillId="0" borderId="0" xfId="0" applyFont="1" applyFill="1">
      <alignment vertical="center"/>
    </xf>
    <xf numFmtId="0" fontId="15" fillId="0" borderId="0" xfId="0" applyFont="1" applyFill="1">
      <alignment vertical="center"/>
    </xf>
    <xf numFmtId="0" fontId="0" fillId="0" borderId="0" xfId="0" applyAlignment="1">
      <alignment horizontal="center" vertical="center"/>
    </xf>
    <xf numFmtId="0" fontId="0" fillId="0" borderId="0" xfId="0" applyAlignment="1">
      <alignment horizontal="center" vertical="center"/>
    </xf>
    <xf numFmtId="0" fontId="16" fillId="0" borderId="0" xfId="0" applyFont="1" applyFill="1" applyAlignment="1">
      <alignment vertical="center"/>
    </xf>
    <xf numFmtId="0" fontId="9" fillId="0" borderId="0" xfId="0" applyFont="1" applyFill="1" applyAlignment="1">
      <alignment vertical="center"/>
    </xf>
    <xf numFmtId="0" fontId="16" fillId="0" borderId="0" xfId="0" applyFont="1" applyFill="1" applyBorder="1" applyAlignment="1">
      <alignment horizontal="center" vertical="center"/>
    </xf>
    <xf numFmtId="0" fontId="0" fillId="0" borderId="1" xfId="0" applyBorder="1" applyAlignment="1">
      <alignment vertical="center"/>
    </xf>
    <xf numFmtId="0" fontId="0" fillId="0" borderId="1" xfId="0" applyBorder="1">
      <alignment vertical="center"/>
    </xf>
    <xf numFmtId="0" fontId="4" fillId="0" borderId="9" xfId="0" applyFont="1" applyBorder="1" applyAlignment="1">
      <alignment wrapText="1"/>
    </xf>
    <xf numFmtId="0" fontId="7" fillId="0" borderId="0" xfId="0" applyFont="1" applyBorder="1" applyAlignment="1">
      <alignment vertical="center" wrapText="1"/>
    </xf>
    <xf numFmtId="0" fontId="0" fillId="0" borderId="0" xfId="0" applyBorder="1" applyAlignment="1">
      <alignment horizontal="center" vertical="center"/>
    </xf>
    <xf numFmtId="12" fontId="0" fillId="0" borderId="0" xfId="0" applyNumberFormat="1">
      <alignment vertical="center"/>
    </xf>
    <xf numFmtId="0" fontId="2" fillId="0" borderId="0" xfId="0" applyFont="1" applyBorder="1" applyAlignment="1">
      <alignment horizontal="right" vertical="center"/>
    </xf>
    <xf numFmtId="0" fontId="3" fillId="0" borderId="9" xfId="0" applyFont="1" applyBorder="1" applyAlignment="1">
      <alignment vertical="center"/>
    </xf>
    <xf numFmtId="0" fontId="2" fillId="0" borderId="9" xfId="0" applyFont="1" applyBorder="1" applyAlignment="1">
      <alignment vertical="center" wrapText="1"/>
    </xf>
    <xf numFmtId="0" fontId="7" fillId="0" borderId="15" xfId="0" applyFont="1" applyBorder="1" applyAlignment="1">
      <alignment horizontal="center" vertical="center" wrapText="1"/>
    </xf>
    <xf numFmtId="0" fontId="5" fillId="0" borderId="2" xfId="0" applyFont="1" applyBorder="1" applyAlignment="1">
      <alignment vertical="center" wrapText="1"/>
    </xf>
    <xf numFmtId="0" fontId="3" fillId="0" borderId="0" xfId="0" applyFont="1" applyAlignment="1">
      <alignment vertical="center" wrapText="1"/>
    </xf>
    <xf numFmtId="0" fontId="3" fillId="0" borderId="6" xfId="0" applyFont="1" applyBorder="1" applyAlignment="1">
      <alignment vertical="top"/>
    </xf>
    <xf numFmtId="0" fontId="3" fillId="0" borderId="7" xfId="0" applyFont="1" applyBorder="1" applyAlignment="1">
      <alignment vertical="top"/>
    </xf>
    <xf numFmtId="0" fontId="3" fillId="0" borderId="13" xfId="0" applyFont="1" applyBorder="1" applyAlignment="1">
      <alignment vertical="top"/>
    </xf>
    <xf numFmtId="0" fontId="3" fillId="0" borderId="0" xfId="0" applyFont="1" applyAlignment="1">
      <alignment horizontal="left" vertical="center"/>
    </xf>
    <xf numFmtId="0" fontId="20" fillId="0" borderId="0" xfId="0" applyFont="1">
      <alignment vertical="center"/>
    </xf>
    <xf numFmtId="0" fontId="20" fillId="0" borderId="7" xfId="0" applyFont="1" applyBorder="1">
      <alignment vertical="center"/>
    </xf>
    <xf numFmtId="0" fontId="4" fillId="0" borderId="0" xfId="0" applyFont="1">
      <alignment vertical="center"/>
    </xf>
    <xf numFmtId="0" fontId="21" fillId="0" borderId="0" xfId="0" applyFont="1">
      <alignment vertical="center"/>
    </xf>
    <xf numFmtId="0" fontId="0" fillId="0" borderId="9" xfId="0" applyBorder="1" applyAlignment="1">
      <alignment horizontal="center" vertical="center" shrinkToFit="1"/>
    </xf>
    <xf numFmtId="0" fontId="3" fillId="0" borderId="0" xfId="0" applyFont="1" applyAlignment="1">
      <alignment horizontal="center" vertical="center"/>
    </xf>
    <xf numFmtId="0" fontId="3" fillId="0" borderId="0" xfId="0" applyFont="1" applyAlignment="1">
      <alignment horizontal="left" vertical="center"/>
    </xf>
    <xf numFmtId="0" fontId="0" fillId="4" borderId="1" xfId="0" applyFill="1" applyBorder="1">
      <alignment vertical="center"/>
    </xf>
    <xf numFmtId="0" fontId="29" fillId="0" borderId="0" xfId="0" applyFont="1">
      <alignment vertical="center"/>
    </xf>
    <xf numFmtId="0" fontId="0" fillId="2" borderId="1" xfId="0" applyFill="1" applyBorder="1">
      <alignment vertical="center"/>
    </xf>
    <xf numFmtId="0" fontId="17" fillId="0" borderId="1" xfId="0" applyFont="1" applyBorder="1" applyAlignment="1">
      <alignment horizontal="left" vertical="center" wrapText="1"/>
    </xf>
    <xf numFmtId="0" fontId="0" fillId="0" borderId="0" xfId="0" applyBorder="1">
      <alignment vertical="center"/>
    </xf>
    <xf numFmtId="0" fontId="7" fillId="0" borderId="0" xfId="0" applyFont="1" applyBorder="1" applyAlignment="1">
      <alignment horizontal="center" vertical="center" wrapText="1"/>
    </xf>
    <xf numFmtId="49" fontId="3" fillId="0" borderId="0" xfId="0" applyNumberFormat="1" applyFont="1" applyAlignment="1">
      <alignment vertical="center" shrinkToFit="1"/>
    </xf>
    <xf numFmtId="0" fontId="3" fillId="0" borderId="0" xfId="0" applyFont="1" applyAlignment="1">
      <alignment vertical="center" shrinkToFit="1"/>
    </xf>
    <xf numFmtId="0" fontId="3" fillId="0" borderId="2" xfId="0" applyFont="1" applyBorder="1" applyAlignment="1">
      <alignment vertical="center" wrapText="1"/>
    </xf>
    <xf numFmtId="0" fontId="3" fillId="0" borderId="3" xfId="0" applyFont="1" applyBorder="1">
      <alignment vertical="center"/>
    </xf>
    <xf numFmtId="0" fontId="3" fillId="0" borderId="4" xfId="0" applyFont="1" applyBorder="1">
      <alignment vertical="center"/>
    </xf>
    <xf numFmtId="0" fontId="3" fillId="0" borderId="5" xfId="0" applyFont="1" applyBorder="1">
      <alignment vertical="center"/>
    </xf>
    <xf numFmtId="0" fontId="3" fillId="0" borderId="14" xfId="0" applyFont="1" applyBorder="1">
      <alignment vertical="center"/>
    </xf>
    <xf numFmtId="0" fontId="3" fillId="0" borderId="6" xfId="0" applyFont="1" applyBorder="1" applyAlignment="1">
      <alignment vertical="center" wrapText="1"/>
    </xf>
    <xf numFmtId="0" fontId="3" fillId="0" borderId="7" xfId="0" applyFont="1" applyBorder="1">
      <alignment vertical="center"/>
    </xf>
    <xf numFmtId="0" fontId="3" fillId="0" borderId="13" xfId="0" applyFont="1" applyBorder="1">
      <alignment vertical="center"/>
    </xf>
    <xf numFmtId="0" fontId="6" fillId="0" borderId="0" xfId="0" applyFont="1">
      <alignment vertical="center"/>
    </xf>
    <xf numFmtId="0" fontId="6" fillId="0" borderId="0" xfId="0" applyFont="1" applyAlignment="1">
      <alignment horizontal="left" vertical="center"/>
    </xf>
    <xf numFmtId="49" fontId="3" fillId="0" borderId="0" xfId="0" applyNumberFormat="1" applyFont="1">
      <alignment vertical="center"/>
    </xf>
    <xf numFmtId="0" fontId="6" fillId="0" borderId="0" xfId="0" applyFont="1" applyAlignment="1">
      <alignment horizontal="right" vertical="center"/>
    </xf>
    <xf numFmtId="0" fontId="3" fillId="0" borderId="0" xfId="0" quotePrefix="1" applyFont="1">
      <alignment vertical="center"/>
    </xf>
    <xf numFmtId="38" fontId="0" fillId="0" borderId="0" xfId="1" applyFont="1">
      <alignment vertical="center"/>
    </xf>
    <xf numFmtId="38" fontId="0" fillId="0" borderId="0" xfId="0" applyNumberFormat="1">
      <alignment vertical="center"/>
    </xf>
    <xf numFmtId="0" fontId="0" fillId="0" borderId="9" xfId="0" applyBorder="1" applyAlignment="1">
      <alignment horizontal="center" vertical="center"/>
    </xf>
    <xf numFmtId="0" fontId="0" fillId="0" borderId="0" xfId="0" applyAlignment="1">
      <alignment horizontal="center" vertical="center"/>
    </xf>
    <xf numFmtId="0" fontId="31" fillId="0" borderId="12" xfId="0" applyFont="1" applyBorder="1" applyAlignment="1">
      <alignment vertical="center"/>
    </xf>
    <xf numFmtId="0" fontId="32" fillId="0" borderId="12" xfId="0" applyFont="1" applyBorder="1" applyAlignment="1">
      <alignment vertical="center" wrapText="1"/>
    </xf>
    <xf numFmtId="0" fontId="31" fillId="0" borderId="6" xfId="0" applyFont="1" applyBorder="1" applyAlignment="1">
      <alignment vertical="center"/>
    </xf>
    <xf numFmtId="0" fontId="31" fillId="0" borderId="7" xfId="0" applyFont="1" applyBorder="1" applyAlignment="1">
      <alignment vertical="center"/>
    </xf>
    <xf numFmtId="0" fontId="32" fillId="0" borderId="12" xfId="0" applyFont="1" applyBorder="1" applyAlignment="1">
      <alignment horizontal="center" vertical="center" wrapText="1"/>
    </xf>
    <xf numFmtId="0" fontId="35" fillId="0" borderId="0" xfId="0" applyFont="1" applyAlignment="1">
      <alignment horizontal="left" vertical="center"/>
    </xf>
    <xf numFmtId="0" fontId="36" fillId="0" borderId="0" xfId="0" applyFont="1">
      <alignment vertical="center"/>
    </xf>
    <xf numFmtId="0" fontId="38" fillId="0" borderId="0" xfId="0" applyFont="1" applyAlignment="1">
      <alignment horizontal="left" vertical="center"/>
    </xf>
    <xf numFmtId="0" fontId="37" fillId="0" borderId="0" xfId="0" applyFont="1" applyAlignment="1">
      <alignment horizontal="left" vertical="center"/>
    </xf>
    <xf numFmtId="0" fontId="42" fillId="0" borderId="81" xfId="0" applyFont="1" applyBorder="1" applyAlignment="1">
      <alignment horizontal="center" vertical="center" wrapText="1"/>
    </xf>
    <xf numFmtId="0" fontId="42" fillId="0" borderId="17" xfId="0" applyFont="1" applyBorder="1" applyAlignment="1">
      <alignment horizontal="center" vertical="center" wrapText="1"/>
    </xf>
    <xf numFmtId="0" fontId="36" fillId="0" borderId="12" xfId="0" applyFont="1" applyBorder="1" applyAlignment="1">
      <alignment horizontal="center" vertical="center" textRotation="255" wrapText="1"/>
    </xf>
    <xf numFmtId="0" fontId="45" fillId="0" borderId="7" xfId="0" applyFont="1" applyBorder="1" applyAlignment="1">
      <alignment horizontal="justify" vertical="center" wrapText="1"/>
    </xf>
    <xf numFmtId="0" fontId="41" fillId="0" borderId="9" xfId="0" applyFont="1" applyBorder="1" applyAlignment="1">
      <alignment horizontal="justify" vertical="center" wrapText="1"/>
    </xf>
    <xf numFmtId="0" fontId="36" fillId="0" borderId="9" xfId="0" applyFont="1" applyBorder="1" applyAlignment="1">
      <alignment horizontal="justify" vertical="center" wrapText="1"/>
    </xf>
    <xf numFmtId="0" fontId="41" fillId="0" borderId="10" xfId="0" applyFont="1" applyBorder="1" applyAlignment="1">
      <alignment horizontal="justify" vertical="center" wrapText="1"/>
    </xf>
    <xf numFmtId="0" fontId="36" fillId="0" borderId="7" xfId="0" applyFont="1" applyBorder="1" applyAlignment="1">
      <alignment horizontal="justify" vertical="center" wrapText="1"/>
    </xf>
    <xf numFmtId="0" fontId="3" fillId="0" borderId="0" xfId="0" applyFont="1" applyAlignment="1">
      <alignment horizontal="center" vertical="center"/>
    </xf>
    <xf numFmtId="0" fontId="7" fillId="0" borderId="0" xfId="0" applyFont="1" applyBorder="1" applyAlignment="1">
      <alignment vertical="center"/>
    </xf>
    <xf numFmtId="0" fontId="3" fillId="0" borderId="0" xfId="0" applyFont="1" applyAlignment="1">
      <alignment horizontal="center" vertical="center" shrinkToFit="1"/>
    </xf>
    <xf numFmtId="179" fontId="3" fillId="0" borderId="0" xfId="0" applyNumberFormat="1" applyFont="1" applyAlignment="1">
      <alignment horizontal="center" vertical="center"/>
    </xf>
    <xf numFmtId="0" fontId="3" fillId="0" borderId="0" xfId="0" applyFont="1" applyAlignment="1">
      <alignment vertical="center" wrapText="1"/>
    </xf>
    <xf numFmtId="179" fontId="3" fillId="0" borderId="0" xfId="0" applyNumberFormat="1" applyFont="1">
      <alignment vertical="center"/>
    </xf>
    <xf numFmtId="0" fontId="3" fillId="0" borderId="0" xfId="0" applyFont="1" applyAlignment="1">
      <alignment horizontal="right" vertical="center"/>
    </xf>
    <xf numFmtId="0" fontId="3" fillId="0" borderId="0" xfId="0" quotePrefix="1" applyFont="1" applyAlignment="1">
      <alignment horizontal="left" vertical="center"/>
    </xf>
    <xf numFmtId="0" fontId="4" fillId="0" borderId="8" xfId="0" applyFont="1" applyBorder="1" applyAlignment="1">
      <alignment vertical="center"/>
    </xf>
    <xf numFmtId="0" fontId="4" fillId="0" borderId="9" xfId="0" applyFont="1" applyBorder="1" applyAlignment="1">
      <alignment vertical="center"/>
    </xf>
    <xf numFmtId="0" fontId="2" fillId="0" borderId="0" xfId="0" applyFont="1" applyBorder="1" applyAlignment="1">
      <alignment vertical="center"/>
    </xf>
    <xf numFmtId="179" fontId="3" fillId="0" borderId="0" xfId="0" applyNumberFormat="1" applyFont="1" applyAlignment="1">
      <alignment vertical="center"/>
    </xf>
    <xf numFmtId="0" fontId="0" fillId="2" borderId="10" xfId="0" applyFill="1" applyBorder="1" applyAlignment="1">
      <alignment vertical="center"/>
    </xf>
    <xf numFmtId="0" fontId="0" fillId="2" borderId="8" xfId="0" applyFill="1" applyBorder="1" applyAlignment="1">
      <alignment horizontal="right" vertical="center"/>
    </xf>
    <xf numFmtId="0" fontId="3" fillId="0" borderId="0" xfId="0" applyFont="1" applyBorder="1" applyAlignment="1">
      <alignment vertical="center"/>
    </xf>
    <xf numFmtId="0" fontId="3" fillId="0" borderId="0" xfId="0" applyFont="1" applyBorder="1" applyAlignment="1">
      <alignment vertical="center" shrinkToFit="1"/>
    </xf>
    <xf numFmtId="0" fontId="3" fillId="0" borderId="0" xfId="0" applyFont="1" applyAlignment="1">
      <alignment horizontal="right" vertical="center" shrinkToFit="1"/>
    </xf>
    <xf numFmtId="0" fontId="3" fillId="0" borderId="0" xfId="0" quotePrefix="1" applyFont="1" applyAlignment="1">
      <alignment horizontal="left" vertical="top"/>
    </xf>
    <xf numFmtId="0" fontId="3" fillId="0" borderId="0" xfId="0" applyFont="1" applyAlignment="1">
      <alignment vertical="top"/>
    </xf>
    <xf numFmtId="0" fontId="3" fillId="0" borderId="0" xfId="0" applyFont="1" applyAlignment="1">
      <alignment vertical="top" wrapText="1"/>
    </xf>
    <xf numFmtId="0" fontId="3" fillId="0" borderId="0" xfId="0" applyFont="1" applyAlignment="1">
      <alignment horizontal="left" vertical="top" wrapText="1"/>
    </xf>
    <xf numFmtId="0" fontId="3" fillId="0" borderId="0" xfId="0" applyFont="1" applyAlignment="1">
      <alignment horizontal="left" vertical="top"/>
    </xf>
    <xf numFmtId="0" fontId="3" fillId="0" borderId="0" xfId="0" applyFont="1" applyAlignment="1">
      <alignment horizontal="right" vertical="top"/>
    </xf>
    <xf numFmtId="38" fontId="3" fillId="0" borderId="0" xfId="1" applyFont="1" applyAlignment="1">
      <alignment vertical="center" shrinkToFit="1"/>
    </xf>
    <xf numFmtId="38" fontId="3" fillId="0" borderId="0" xfId="0" applyNumberFormat="1" applyFont="1">
      <alignment vertical="center"/>
    </xf>
    <xf numFmtId="179" fontId="3" fillId="0" borderId="0" xfId="0" applyNumberFormat="1" applyFont="1" applyAlignment="1">
      <alignment vertical="center" shrinkToFit="1"/>
    </xf>
    <xf numFmtId="0" fontId="3" fillId="0" borderId="8" xfId="0" applyFont="1" applyBorder="1" applyAlignment="1">
      <alignment vertical="center"/>
    </xf>
    <xf numFmtId="0" fontId="3" fillId="0" borderId="9" xfId="0" applyFont="1" applyBorder="1">
      <alignment vertical="center"/>
    </xf>
    <xf numFmtId="0" fontId="50" fillId="0" borderId="0" xfId="0" applyFont="1">
      <alignment vertical="center"/>
    </xf>
    <xf numFmtId="0" fontId="0" fillId="0" borderId="0" xfId="0" applyAlignment="1">
      <alignment horizontal="center" vertical="center"/>
    </xf>
    <xf numFmtId="0" fontId="0" fillId="0" borderId="0" xfId="0" applyFill="1" applyBorder="1" applyAlignment="1">
      <alignment horizontal="center" vertical="center"/>
    </xf>
    <xf numFmtId="0" fontId="0" fillId="0" borderId="0" xfId="0" applyFill="1" applyBorder="1">
      <alignment vertical="center"/>
    </xf>
    <xf numFmtId="0" fontId="33" fillId="0" borderId="0" xfId="0" applyFont="1" applyFill="1" applyBorder="1" applyAlignment="1">
      <alignment vertical="center" wrapText="1"/>
    </xf>
    <xf numFmtId="0" fontId="34" fillId="0" borderId="0" xfId="0" applyFont="1" applyFill="1" applyBorder="1" applyAlignment="1">
      <alignment vertical="center" wrapText="1"/>
    </xf>
    <xf numFmtId="12" fontId="0" fillId="0" borderId="0" xfId="0" applyNumberFormat="1" applyFill="1" applyBorder="1" applyAlignment="1">
      <alignment horizontal="center" vertical="center"/>
    </xf>
    <xf numFmtId="0" fontId="0" fillId="0" borderId="9" xfId="0" applyBorder="1" applyAlignment="1">
      <alignment horizontal="center" vertical="center" shrinkToFit="1"/>
    </xf>
    <xf numFmtId="0" fontId="0" fillId="0" borderId="0" xfId="0" applyAlignment="1">
      <alignment horizontal="center" vertical="center"/>
    </xf>
    <xf numFmtId="0" fontId="15" fillId="0" borderId="0" xfId="0" applyFont="1">
      <alignment vertical="center"/>
    </xf>
    <xf numFmtId="0" fontId="0" fillId="0" borderId="0" xfId="0" applyAlignment="1">
      <alignment horizontal="right"/>
    </xf>
    <xf numFmtId="0" fontId="0" fillId="0" borderId="11" xfId="0" applyBorder="1" applyAlignment="1">
      <alignment horizontal="center" vertical="center"/>
    </xf>
    <xf numFmtId="0" fontId="0" fillId="0" borderId="0" xfId="0" applyAlignment="1">
      <alignment vertical="center" wrapText="1"/>
    </xf>
    <xf numFmtId="0" fontId="0" fillId="0" borderId="81" xfId="0" applyBorder="1">
      <alignment vertical="center"/>
    </xf>
    <xf numFmtId="0" fontId="57" fillId="0" borderId="0" xfId="0" applyFont="1">
      <alignment vertical="center"/>
    </xf>
    <xf numFmtId="0" fontId="0" fillId="0" borderId="17" xfId="0" applyBorder="1">
      <alignment vertical="center"/>
    </xf>
    <xf numFmtId="0" fontId="0" fillId="9" borderId="0" xfId="0" applyFill="1">
      <alignment vertical="center"/>
    </xf>
    <xf numFmtId="0" fontId="30" fillId="9" borderId="0" xfId="0" applyFont="1" applyFill="1" applyAlignment="1">
      <alignment vertical="center"/>
    </xf>
    <xf numFmtId="0" fontId="0" fillId="0" borderId="6" xfId="0" applyBorder="1">
      <alignment vertical="center"/>
    </xf>
    <xf numFmtId="0" fontId="31" fillId="0" borderId="1" xfId="0" applyFont="1" applyBorder="1" applyAlignment="1">
      <alignment vertical="center" wrapText="1"/>
    </xf>
    <xf numFmtId="0" fontId="0" fillId="10" borderId="1" xfId="0" applyFill="1" applyBorder="1">
      <alignment vertical="center"/>
    </xf>
    <xf numFmtId="0" fontId="0" fillId="0" borderId="0" xfId="0" applyBorder="1" applyAlignment="1">
      <alignment vertical="center"/>
    </xf>
    <xf numFmtId="0" fontId="31" fillId="0" borderId="12" xfId="0" applyFont="1" applyBorder="1">
      <alignment vertical="center"/>
    </xf>
    <xf numFmtId="0" fontId="32" fillId="0" borderId="12" xfId="0" applyFont="1" applyBorder="1" applyAlignment="1">
      <alignment horizontal="left" vertical="center" wrapText="1"/>
    </xf>
    <xf numFmtId="0" fontId="74" fillId="0" borderId="0" xfId="0" applyFont="1" applyAlignment="1">
      <alignment vertical="center" textRotation="255"/>
    </xf>
    <xf numFmtId="0" fontId="75" fillId="0" borderId="0" xfId="0" applyFont="1" applyAlignment="1">
      <alignment horizontal="left" vertical="center"/>
    </xf>
    <xf numFmtId="0" fontId="42" fillId="0" borderId="18" xfId="0" applyFont="1" applyBorder="1" applyAlignment="1">
      <alignment horizontal="center" vertical="center" wrapText="1"/>
    </xf>
    <xf numFmtId="0" fontId="42" fillId="0" borderId="19" xfId="0" applyFont="1" applyBorder="1" applyAlignment="1">
      <alignment horizontal="center" vertical="center" wrapText="1"/>
    </xf>
    <xf numFmtId="0" fontId="43" fillId="0" borderId="7" xfId="0" applyFont="1" applyBorder="1" applyAlignment="1">
      <alignment horizontal="justify" vertical="center" wrapText="1"/>
    </xf>
    <xf numFmtId="0" fontId="36" fillId="0" borderId="1" xfId="0" applyFont="1" applyBorder="1" applyAlignment="1">
      <alignment horizontal="center" vertical="center" textRotation="255" wrapText="1"/>
    </xf>
    <xf numFmtId="0" fontId="43" fillId="0" borderId="9" xfId="0" applyFont="1" applyBorder="1" applyAlignment="1">
      <alignment horizontal="justify" vertical="center" wrapText="1"/>
    </xf>
    <xf numFmtId="0" fontId="36" fillId="0" borderId="11" xfId="0" applyFont="1" applyBorder="1" applyAlignment="1">
      <alignment horizontal="center" vertical="center" textRotation="255" wrapText="1"/>
    </xf>
    <xf numFmtId="0" fontId="36" fillId="7" borderId="1" xfId="0" applyFont="1" applyFill="1" applyBorder="1" applyAlignment="1">
      <alignment horizontal="center" vertical="center" textRotation="255" wrapText="1"/>
    </xf>
    <xf numFmtId="0" fontId="36" fillId="0" borderId="69" xfId="0" applyFont="1" applyBorder="1" applyAlignment="1">
      <alignment horizontal="center" vertical="center" textRotation="255" wrapText="1"/>
    </xf>
    <xf numFmtId="0" fontId="46" fillId="0" borderId="3" xfId="0" applyFont="1" applyBorder="1" applyAlignment="1">
      <alignment horizontal="justify" vertical="center" wrapText="1"/>
    </xf>
    <xf numFmtId="0" fontId="46" fillId="0" borderId="12" xfId="0" applyFont="1" applyBorder="1" applyAlignment="1">
      <alignment horizontal="justify" vertical="center" wrapText="1"/>
    </xf>
    <xf numFmtId="0" fontId="44" fillId="0" borderId="7" xfId="0" applyFont="1" applyBorder="1" applyAlignment="1">
      <alignment vertical="center" wrapText="1"/>
    </xf>
    <xf numFmtId="0" fontId="44" fillId="0" borderId="78" xfId="0" applyFont="1" applyBorder="1" applyAlignment="1">
      <alignment vertical="center" wrapText="1"/>
    </xf>
    <xf numFmtId="0" fontId="36" fillId="7" borderId="69" xfId="0" applyFont="1" applyFill="1" applyBorder="1" applyAlignment="1">
      <alignment horizontal="center" vertical="center" textRotation="255" wrapText="1"/>
    </xf>
    <xf numFmtId="0" fontId="41" fillId="0" borderId="3" xfId="0" applyFont="1" applyBorder="1" applyAlignment="1">
      <alignment horizontal="left" vertical="center" wrapText="1"/>
    </xf>
    <xf numFmtId="0" fontId="36" fillId="7" borderId="11" xfId="0" applyFont="1" applyFill="1" applyBorder="1" applyAlignment="1">
      <alignment horizontal="center" vertical="center" textRotation="255" wrapText="1"/>
    </xf>
    <xf numFmtId="0" fontId="41" fillId="0" borderId="7" xfId="0" applyFont="1" applyBorder="1" applyAlignment="1">
      <alignment horizontal="left" vertical="center" wrapText="1"/>
    </xf>
    <xf numFmtId="0" fontId="36" fillId="7" borderId="24" xfId="0" applyFont="1" applyFill="1" applyBorder="1" applyAlignment="1">
      <alignment vertical="center" textRotation="255" wrapText="1"/>
    </xf>
    <xf numFmtId="0" fontId="41" fillId="0" borderId="33" xfId="0" applyFont="1" applyBorder="1" applyAlignment="1">
      <alignment horizontal="left" vertical="center" wrapText="1"/>
    </xf>
    <xf numFmtId="0" fontId="36" fillId="5" borderId="11" xfId="0" applyFont="1" applyFill="1" applyBorder="1" applyAlignment="1">
      <alignment horizontal="center" vertical="top" textRotation="255" wrapText="1"/>
    </xf>
    <xf numFmtId="0" fontId="36" fillId="12" borderId="25" xfId="0" applyFont="1" applyFill="1" applyBorder="1" applyAlignment="1">
      <alignment vertical="center" textRotation="255" wrapText="1"/>
    </xf>
    <xf numFmtId="0" fontId="37" fillId="0" borderId="97" xfId="0" applyFont="1" applyBorder="1" applyAlignment="1">
      <alignment horizontal="left" vertical="center" wrapText="1"/>
    </xf>
    <xf numFmtId="0" fontId="36" fillId="0" borderId="1" xfId="0" applyFont="1" applyBorder="1" applyAlignment="1">
      <alignment horizontal="center" vertical="center" wrapText="1"/>
    </xf>
    <xf numFmtId="0" fontId="36" fillId="0" borderId="1" xfId="0" applyFont="1" applyBorder="1" applyAlignment="1">
      <alignment horizontal="center" vertical="center"/>
    </xf>
    <xf numFmtId="0" fontId="36" fillId="0" borderId="88" xfId="0" applyFont="1" applyBorder="1" applyAlignment="1">
      <alignment horizontal="center" vertical="center"/>
    </xf>
    <xf numFmtId="0" fontId="45" fillId="12" borderId="89" xfId="0" applyFont="1" applyFill="1" applyBorder="1" applyAlignment="1">
      <alignment horizontal="justify" vertical="center" wrapText="1"/>
    </xf>
    <xf numFmtId="0" fontId="36" fillId="13" borderId="69" xfId="0" applyFont="1" applyFill="1" applyBorder="1" applyAlignment="1">
      <alignment horizontal="center" vertical="center"/>
    </xf>
    <xf numFmtId="0" fontId="36" fillId="0" borderId="69" xfId="0" applyFont="1" applyBorder="1" applyAlignment="1">
      <alignment horizontal="center" vertical="center"/>
    </xf>
    <xf numFmtId="0" fontId="36" fillId="13" borderId="1" xfId="0" applyFont="1" applyFill="1" applyBorder="1" applyAlignment="1">
      <alignment horizontal="center" vertical="center"/>
    </xf>
    <xf numFmtId="0" fontId="36" fillId="13" borderId="12" xfId="0" applyFont="1" applyFill="1" applyBorder="1" applyAlignment="1">
      <alignment horizontal="center" vertical="center"/>
    </xf>
    <xf numFmtId="0" fontId="15" fillId="13" borderId="1" xfId="0" applyFont="1" applyFill="1" applyBorder="1" applyAlignment="1">
      <alignment horizontal="center" vertical="center"/>
    </xf>
    <xf numFmtId="0" fontId="36" fillId="0" borderId="69" xfId="0" applyFont="1" applyBorder="1" applyAlignment="1">
      <alignment horizontal="justify" vertical="center" wrapText="1"/>
    </xf>
    <xf numFmtId="0" fontId="36" fillId="0" borderId="12" xfId="0" applyFont="1" applyBorder="1" applyAlignment="1">
      <alignment horizontal="center" vertical="center"/>
    </xf>
    <xf numFmtId="0" fontId="36" fillId="0" borderId="10" xfId="0" applyFont="1" applyBorder="1" applyAlignment="1">
      <alignment horizontal="justify" vertical="center" wrapText="1"/>
    </xf>
    <xf numFmtId="0" fontId="36" fillId="0" borderId="12" xfId="0" applyFont="1" applyBorder="1" applyAlignment="1">
      <alignment horizontal="justify" vertical="center" wrapText="1"/>
    </xf>
    <xf numFmtId="0" fontId="79" fillId="0" borderId="1" xfId="0" applyFont="1" applyBorder="1" applyAlignment="1">
      <alignment horizontal="center" vertical="center"/>
    </xf>
    <xf numFmtId="0" fontId="79" fillId="0" borderId="36" xfId="0" applyFont="1" applyBorder="1" applyAlignment="1">
      <alignment horizontal="center" vertical="center"/>
    </xf>
    <xf numFmtId="0" fontId="36" fillId="0" borderId="101" xfId="0" applyFont="1" applyBorder="1" applyAlignment="1">
      <alignment horizontal="justify" vertical="center" wrapText="1"/>
    </xf>
    <xf numFmtId="0" fontId="80" fillId="0" borderId="0" xfId="0" applyFont="1" applyAlignment="1">
      <alignment horizontal="left" vertical="center"/>
    </xf>
    <xf numFmtId="0" fontId="80" fillId="0" borderId="0" xfId="0" applyFont="1">
      <alignment vertical="center"/>
    </xf>
    <xf numFmtId="0" fontId="43" fillId="0" borderId="0" xfId="0" applyFont="1">
      <alignment vertical="center"/>
    </xf>
    <xf numFmtId="0" fontId="79" fillId="0" borderId="0" xfId="0" applyFont="1">
      <alignment vertical="center"/>
    </xf>
    <xf numFmtId="0" fontId="81" fillId="0" borderId="0" xfId="0" applyFont="1">
      <alignment vertical="center"/>
    </xf>
    <xf numFmtId="0" fontId="46" fillId="0" borderId="0" xfId="0" applyFont="1">
      <alignment vertical="center"/>
    </xf>
    <xf numFmtId="0" fontId="82" fillId="0" borderId="0" xfId="0" applyFont="1">
      <alignment vertical="center"/>
    </xf>
    <xf numFmtId="0" fontId="44" fillId="0" borderId="6"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78" xfId="0" applyFont="1" applyBorder="1" applyAlignment="1">
      <alignment horizontal="center" vertical="center" wrapText="1"/>
    </xf>
    <xf numFmtId="0" fontId="36" fillId="7" borderId="25" xfId="0" applyFont="1" applyFill="1" applyBorder="1" applyAlignment="1">
      <alignment horizontal="center" vertical="center" textRotation="255" wrapText="1"/>
    </xf>
    <xf numFmtId="0" fontId="43" fillId="0" borderId="90" xfId="0" applyFont="1" applyBorder="1" applyAlignment="1">
      <alignment horizontal="justify" vertical="center" wrapText="1"/>
    </xf>
    <xf numFmtId="0" fontId="46" fillId="0" borderId="0" xfId="0" applyFont="1" applyBorder="1" applyAlignment="1">
      <alignment horizontal="justify" vertical="center" wrapText="1"/>
    </xf>
    <xf numFmtId="0" fontId="41" fillId="0" borderId="0" xfId="0" applyFont="1" applyBorder="1" applyAlignment="1">
      <alignment horizontal="left" vertical="center" wrapText="1"/>
    </xf>
    <xf numFmtId="0" fontId="36" fillId="0" borderId="0" xfId="0" applyFont="1" applyBorder="1" applyAlignment="1">
      <alignment horizontal="justify" vertical="center" wrapText="1"/>
    </xf>
    <xf numFmtId="49" fontId="84" fillId="0" borderId="0" xfId="2" applyNumberFormat="1" applyFont="1">
      <alignment vertical="center"/>
    </xf>
    <xf numFmtId="49" fontId="88" fillId="0" borderId="0" xfId="2" applyNumberFormat="1" applyFont="1">
      <alignment vertical="center"/>
    </xf>
    <xf numFmtId="49" fontId="90" fillId="0" borderId="0" xfId="2" applyNumberFormat="1" applyFont="1">
      <alignment vertical="center"/>
    </xf>
    <xf numFmtId="0" fontId="90" fillId="0" borderId="0" xfId="2" applyFont="1">
      <alignment vertical="center"/>
    </xf>
    <xf numFmtId="49" fontId="91" fillId="0" borderId="0" xfId="2" applyNumberFormat="1" applyFont="1" applyAlignment="1">
      <alignment vertical="center" shrinkToFit="1"/>
    </xf>
    <xf numFmtId="49" fontId="91" fillId="0" borderId="0" xfId="2" applyNumberFormat="1" applyFont="1">
      <alignment vertical="center"/>
    </xf>
    <xf numFmtId="49" fontId="90" fillId="0" borderId="0" xfId="2" applyNumberFormat="1" applyFont="1" applyAlignment="1">
      <alignment horizontal="center" vertical="center"/>
    </xf>
    <xf numFmtId="178" fontId="90" fillId="0" borderId="0" xfId="2" applyNumberFormat="1" applyFont="1" applyAlignment="1">
      <alignment vertical="center" shrinkToFit="1"/>
    </xf>
    <xf numFmtId="0" fontId="90" fillId="0" borderId="0" xfId="2" applyFont="1" applyAlignment="1">
      <alignment vertical="center" shrinkToFit="1"/>
    </xf>
    <xf numFmtId="178" fontId="91" fillId="0" borderId="0" xfId="2" applyNumberFormat="1" applyFont="1" applyAlignment="1">
      <alignment vertical="center" shrinkToFit="1"/>
    </xf>
    <xf numFmtId="49" fontId="84" fillId="0" borderId="0" xfId="2" applyNumberFormat="1" applyFont="1" applyAlignment="1">
      <alignment horizontal="right" vertical="center"/>
    </xf>
    <xf numFmtId="49" fontId="54" fillId="0" borderId="26" xfId="2" applyNumberFormat="1" applyFont="1" applyBorder="1" applyAlignment="1">
      <alignment horizontal="center" vertical="center"/>
    </xf>
    <xf numFmtId="182" fontId="84" fillId="0" borderId="97" xfId="2" applyNumberFormat="1" applyFont="1" applyBorder="1" applyAlignment="1">
      <alignment horizontal="right" vertical="center"/>
    </xf>
    <xf numFmtId="49" fontId="84" fillId="0" borderId="26" xfId="2" applyNumberFormat="1" applyFont="1" applyBorder="1" applyAlignment="1">
      <alignment horizontal="center" vertical="center"/>
    </xf>
    <xf numFmtId="182" fontId="54" fillId="0" borderId="97" xfId="2" applyNumberFormat="1" applyFont="1" applyBorder="1" applyAlignment="1">
      <alignment horizontal="right" vertical="center"/>
    </xf>
    <xf numFmtId="49" fontId="54" fillId="0" borderId="2" xfId="2" applyNumberFormat="1" applyFont="1" applyBorder="1" applyAlignment="1">
      <alignment horizontal="center" vertical="center"/>
    </xf>
    <xf numFmtId="182" fontId="54" fillId="0" borderId="4" xfId="2" applyNumberFormat="1" applyFont="1" applyBorder="1" applyAlignment="1">
      <alignment horizontal="right" vertical="center"/>
    </xf>
    <xf numFmtId="49" fontId="54" fillId="0" borderId="37" xfId="2" applyNumberFormat="1" applyFont="1" applyBorder="1" applyAlignment="1">
      <alignment horizontal="center" vertical="center"/>
    </xf>
    <xf numFmtId="182" fontId="54" fillId="0" borderId="112" xfId="2" applyNumberFormat="1" applyFont="1" applyBorder="1" applyAlignment="1">
      <alignment horizontal="right" vertical="center"/>
    </xf>
    <xf numFmtId="0" fontId="93" fillId="0" borderId="0" xfId="2" applyFont="1" applyAlignment="1">
      <alignment horizontal="left" vertical="center" readingOrder="1"/>
    </xf>
    <xf numFmtId="182" fontId="94" fillId="0" borderId="97" xfId="2" applyNumberFormat="1" applyFont="1" applyBorder="1" applyAlignment="1">
      <alignment horizontal="right" vertical="center"/>
    </xf>
    <xf numFmtId="49" fontId="94" fillId="0" borderId="26" xfId="2" applyNumberFormat="1" applyFont="1" applyBorder="1" applyAlignment="1">
      <alignment horizontal="center" vertical="center"/>
    </xf>
    <xf numFmtId="49" fontId="54" fillId="0" borderId="6" xfId="2" applyNumberFormat="1" applyFont="1" applyBorder="1" applyAlignment="1">
      <alignment horizontal="center" vertical="center"/>
    </xf>
    <xf numFmtId="182" fontId="94" fillId="0" borderId="13" xfId="2" applyNumberFormat="1" applyFont="1" applyBorder="1" applyAlignment="1">
      <alignment horizontal="right" vertical="center"/>
    </xf>
    <xf numFmtId="49" fontId="94" fillId="0" borderId="6" xfId="2" applyNumberFormat="1" applyFont="1" applyBorder="1" applyAlignment="1">
      <alignment horizontal="center" vertical="center"/>
    </xf>
    <xf numFmtId="182" fontId="54" fillId="0" borderId="13" xfId="2" applyNumberFormat="1" applyFont="1" applyBorder="1" applyAlignment="1">
      <alignment horizontal="right" vertical="center"/>
    </xf>
    <xf numFmtId="49" fontId="54" fillId="0" borderId="16" xfId="2" applyNumberFormat="1" applyFont="1" applyBorder="1" applyAlignment="1">
      <alignment horizontal="center" vertical="center"/>
    </xf>
    <xf numFmtId="182" fontId="54" fillId="0" borderId="18" xfId="2" applyNumberFormat="1" applyFont="1" applyBorder="1" applyAlignment="1">
      <alignment horizontal="right" vertical="center"/>
    </xf>
    <xf numFmtId="49" fontId="84" fillId="0" borderId="16" xfId="2" applyNumberFormat="1" applyFont="1" applyBorder="1">
      <alignment vertical="center"/>
    </xf>
    <xf numFmtId="49" fontId="54" fillId="0" borderId="16" xfId="2" applyNumberFormat="1" applyFont="1" applyBorder="1">
      <alignment vertical="center"/>
    </xf>
    <xf numFmtId="182" fontId="54" fillId="0" borderId="18" xfId="2" applyNumberFormat="1" applyFont="1" applyBorder="1">
      <alignment vertical="center"/>
    </xf>
    <xf numFmtId="49" fontId="84" fillId="0" borderId="0" xfId="2" applyNumberFormat="1" applyFont="1" applyAlignment="1">
      <alignment horizontal="center" vertical="center"/>
    </xf>
    <xf numFmtId="49" fontId="54" fillId="0" borderId="0" xfId="2" applyNumberFormat="1" applyFont="1" applyAlignment="1">
      <alignment horizontal="center" vertical="center"/>
    </xf>
    <xf numFmtId="182" fontId="54" fillId="0" borderId="0" xfId="2" applyNumberFormat="1" applyFont="1" applyAlignment="1">
      <alignment horizontal="right" vertical="center"/>
    </xf>
    <xf numFmtId="49" fontId="54" fillId="0" borderId="0" xfId="2" applyNumberFormat="1" applyFont="1">
      <alignment vertical="center"/>
    </xf>
    <xf numFmtId="182" fontId="54" fillId="0" borderId="0" xfId="2" applyNumberFormat="1" applyFont="1">
      <alignment vertical="center"/>
    </xf>
    <xf numFmtId="49" fontId="52" fillId="0" borderId="0" xfId="2" applyNumberFormat="1" applyFont="1">
      <alignment vertical="center"/>
    </xf>
    <xf numFmtId="0" fontId="52" fillId="0" borderId="0" xfId="2" applyFont="1">
      <alignment vertical="center"/>
    </xf>
    <xf numFmtId="49" fontId="84" fillId="0" borderId="0" xfId="2" applyNumberFormat="1" applyFont="1" applyAlignment="1">
      <alignment horizontal="left" vertical="center"/>
    </xf>
    <xf numFmtId="49" fontId="95" fillId="0" borderId="0" xfId="2" applyNumberFormat="1" applyFont="1">
      <alignment vertical="center"/>
    </xf>
    <xf numFmtId="49" fontId="54" fillId="0" borderId="27" xfId="2" applyNumberFormat="1" applyFont="1" applyBorder="1" applyAlignment="1">
      <alignment horizontal="center" vertical="center"/>
    </xf>
    <xf numFmtId="182" fontId="54" fillId="0" borderId="28" xfId="2" applyNumberFormat="1" applyFont="1" applyBorder="1" applyAlignment="1">
      <alignment horizontal="right" vertical="center"/>
    </xf>
    <xf numFmtId="49" fontId="54" fillId="0" borderId="115" xfId="2" applyNumberFormat="1" applyFont="1" applyBorder="1">
      <alignment vertical="center"/>
    </xf>
    <xf numFmtId="182" fontId="54" fillId="0" borderId="117" xfId="2" applyNumberFormat="1" applyFont="1" applyBorder="1">
      <alignment vertical="center"/>
    </xf>
    <xf numFmtId="0" fontId="52" fillId="0" borderId="116" xfId="2" applyFont="1" applyBorder="1">
      <alignment vertical="center"/>
    </xf>
    <xf numFmtId="0" fontId="52" fillId="0" borderId="118" xfId="2" applyFont="1" applyBorder="1">
      <alignment vertical="center"/>
    </xf>
    <xf numFmtId="49" fontId="54" fillId="0" borderId="31" xfId="2" applyNumberFormat="1" applyFont="1" applyBorder="1" applyAlignment="1">
      <alignment horizontal="center" vertical="center"/>
    </xf>
    <xf numFmtId="182" fontId="54" fillId="0" borderId="32" xfId="2" applyNumberFormat="1" applyFont="1" applyBorder="1" applyAlignment="1">
      <alignment horizontal="right" vertical="center"/>
    </xf>
    <xf numFmtId="49" fontId="54" fillId="0" borderId="31" xfId="2" applyNumberFormat="1" applyFont="1" applyBorder="1">
      <alignment vertical="center"/>
    </xf>
    <xf numFmtId="182" fontId="54" fillId="0" borderId="32" xfId="2" applyNumberFormat="1" applyFont="1" applyBorder="1">
      <alignment vertical="center"/>
    </xf>
    <xf numFmtId="0" fontId="52" fillId="0" borderId="33" xfId="2" applyFont="1" applyBorder="1">
      <alignment vertical="center"/>
    </xf>
    <xf numFmtId="0" fontId="52" fillId="0" borderId="34" xfId="2" applyFont="1" applyBorder="1">
      <alignment vertical="center"/>
    </xf>
    <xf numFmtId="182" fontId="54" fillId="0" borderId="0" xfId="2" applyNumberFormat="1" applyFont="1" applyAlignment="1">
      <alignment horizontal="center" vertical="center"/>
    </xf>
    <xf numFmtId="38" fontId="84" fillId="0" borderId="0" xfId="3" applyFont="1" applyAlignment="1">
      <alignment vertical="center"/>
    </xf>
    <xf numFmtId="49" fontId="97" fillId="0" borderId="0" xfId="2" applyNumberFormat="1" applyFont="1" applyAlignment="1">
      <alignment vertical="center" shrinkToFit="1"/>
    </xf>
    <xf numFmtId="49" fontId="54" fillId="0" borderId="115" xfId="2" applyNumberFormat="1" applyFont="1" applyBorder="1" applyAlignment="1">
      <alignment horizontal="center" vertical="center"/>
    </xf>
    <xf numFmtId="182" fontId="54" fillId="0" borderId="117" xfId="2" applyNumberFormat="1" applyFont="1" applyBorder="1" applyAlignment="1">
      <alignment horizontal="right" vertical="center"/>
    </xf>
    <xf numFmtId="49" fontId="52" fillId="0" borderId="115" xfId="2" applyNumberFormat="1" applyFont="1" applyBorder="1">
      <alignment vertical="center"/>
    </xf>
    <xf numFmtId="0" fontId="0" fillId="14" borderId="0" xfId="0" applyFill="1">
      <alignment vertical="center"/>
    </xf>
    <xf numFmtId="0" fontId="0" fillId="15" borderId="0" xfId="0" applyFill="1">
      <alignment vertical="center"/>
    </xf>
    <xf numFmtId="0" fontId="0" fillId="11" borderId="0" xfId="0" applyFill="1">
      <alignment vertical="center"/>
    </xf>
    <xf numFmtId="0" fontId="0" fillId="0" borderId="29" xfId="0" applyBorder="1">
      <alignment vertical="center"/>
    </xf>
    <xf numFmtId="38" fontId="0" fillId="0" borderId="30" xfId="1" applyFont="1" applyBorder="1">
      <alignment vertical="center"/>
    </xf>
    <xf numFmtId="0" fontId="0" fillId="0" borderId="33" xfId="0" applyBorder="1">
      <alignment vertical="center"/>
    </xf>
    <xf numFmtId="38" fontId="0" fillId="0" borderId="34" xfId="1" applyFont="1" applyBorder="1">
      <alignment vertical="center"/>
    </xf>
    <xf numFmtId="38" fontId="0" fillId="0" borderId="39" xfId="1" applyFont="1" applyBorder="1">
      <alignment vertical="center"/>
    </xf>
    <xf numFmtId="38" fontId="0" fillId="0" borderId="39" xfId="1" applyFont="1" applyFill="1" applyBorder="1">
      <alignment vertical="center"/>
    </xf>
    <xf numFmtId="0" fontId="0" fillId="0" borderId="29" xfId="0" applyFill="1" applyBorder="1">
      <alignment vertical="center"/>
    </xf>
    <xf numFmtId="38" fontId="0" fillId="0" borderId="30" xfId="1" applyFont="1" applyFill="1" applyBorder="1">
      <alignment vertical="center"/>
    </xf>
    <xf numFmtId="0" fontId="0" fillId="0" borderId="33" xfId="0" applyFill="1" applyBorder="1">
      <alignment vertical="center"/>
    </xf>
    <xf numFmtId="38" fontId="0" fillId="0" borderId="34" xfId="1" applyFont="1" applyFill="1" applyBorder="1">
      <alignment vertical="center"/>
    </xf>
    <xf numFmtId="0" fontId="0" fillId="0" borderId="29" xfId="0" applyBorder="1" applyAlignment="1">
      <alignment vertical="center"/>
    </xf>
    <xf numFmtId="0" fontId="0" fillId="0" borderId="0" xfId="0" applyFill="1" applyBorder="1" applyAlignment="1">
      <alignment vertical="center"/>
    </xf>
    <xf numFmtId="0" fontId="0" fillId="0" borderId="29" xfId="0" applyFill="1" applyBorder="1" applyAlignment="1">
      <alignment vertical="center"/>
    </xf>
    <xf numFmtId="0" fontId="0" fillId="0" borderId="17" xfId="0" applyFill="1" applyBorder="1">
      <alignment vertical="center"/>
    </xf>
    <xf numFmtId="0" fontId="0" fillId="0" borderId="33" xfId="0" applyFill="1" applyBorder="1" applyAlignment="1">
      <alignment vertical="center"/>
    </xf>
    <xf numFmtId="0" fontId="0" fillId="0" borderId="17" xfId="0" applyFill="1" applyBorder="1" applyAlignment="1">
      <alignment vertical="center"/>
    </xf>
    <xf numFmtId="38" fontId="0" fillId="0" borderId="104" xfId="1" applyFont="1" applyFill="1" applyBorder="1">
      <alignment vertical="center"/>
    </xf>
    <xf numFmtId="0" fontId="79" fillId="0" borderId="0" xfId="0" applyFont="1" applyBorder="1">
      <alignment vertical="center"/>
    </xf>
    <xf numFmtId="38" fontId="79" fillId="0" borderId="39" xfId="1" applyFont="1" applyBorder="1">
      <alignment vertical="center"/>
    </xf>
    <xf numFmtId="0" fontId="79" fillId="0" borderId="33" xfId="0" applyFont="1" applyBorder="1">
      <alignment vertical="center"/>
    </xf>
    <xf numFmtId="0" fontId="32" fillId="0" borderId="12" xfId="0" applyFont="1" applyBorder="1" applyAlignment="1">
      <alignment vertical="center" wrapText="1"/>
    </xf>
    <xf numFmtId="0" fontId="79" fillId="7" borderId="0" xfId="0" applyFont="1" applyFill="1">
      <alignment vertical="center"/>
    </xf>
    <xf numFmtId="0" fontId="0" fillId="7" borderId="0" xfId="0" applyFill="1">
      <alignment vertical="center"/>
    </xf>
    <xf numFmtId="0" fontId="0" fillId="7" borderId="0" xfId="0" applyFill="1" applyAlignment="1">
      <alignment vertical="center"/>
    </xf>
    <xf numFmtId="0" fontId="0" fillId="7" borderId="0" xfId="0" applyFill="1" applyBorder="1">
      <alignment vertical="center"/>
    </xf>
    <xf numFmtId="0" fontId="0" fillId="7" borderId="33" xfId="0" applyFill="1" applyBorder="1">
      <alignment vertical="center"/>
    </xf>
    <xf numFmtId="0" fontId="0" fillId="7" borderId="29" xfId="0" applyFill="1" applyBorder="1">
      <alignment vertical="center"/>
    </xf>
    <xf numFmtId="3" fontId="0" fillId="7" borderId="39" xfId="0" applyNumberFormat="1" applyFill="1" applyBorder="1">
      <alignment vertical="center"/>
    </xf>
    <xf numFmtId="3" fontId="0" fillId="7" borderId="34" xfId="0" applyNumberFormat="1" applyFill="1" applyBorder="1">
      <alignment vertical="center"/>
    </xf>
    <xf numFmtId="0" fontId="0" fillId="7" borderId="0" xfId="0" applyFill="1" applyBorder="1" applyAlignment="1">
      <alignment vertical="center"/>
    </xf>
    <xf numFmtId="0" fontId="0" fillId="7" borderId="33" xfId="0" applyFill="1" applyBorder="1" applyAlignment="1">
      <alignment vertical="center"/>
    </xf>
    <xf numFmtId="0" fontId="0" fillId="7" borderId="29" xfId="0" applyFill="1" applyBorder="1" applyAlignment="1">
      <alignment vertical="center"/>
    </xf>
    <xf numFmtId="3" fontId="0" fillId="7" borderId="30" xfId="0" applyNumberFormat="1" applyFill="1" applyBorder="1">
      <alignment vertical="center"/>
    </xf>
    <xf numFmtId="0" fontId="0" fillId="0" borderId="1" xfId="0" applyBorder="1" applyAlignment="1" applyProtection="1">
      <alignment horizontal="center" vertical="center"/>
      <protection locked="0"/>
    </xf>
    <xf numFmtId="49" fontId="0" fillId="0" borderId="8" xfId="0" applyNumberFormat="1" applyBorder="1" applyAlignment="1" applyProtection="1">
      <alignment horizontal="center" vertical="center"/>
      <protection locked="0"/>
    </xf>
    <xf numFmtId="0" fontId="0" fillId="0" borderId="9" xfId="0" applyBorder="1" applyAlignment="1" applyProtection="1">
      <alignment horizontal="center" vertical="center"/>
      <protection locked="0"/>
    </xf>
    <xf numFmtId="49" fontId="0" fillId="0" borderId="10" xfId="0" applyNumberFormat="1"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0" borderId="12" xfId="0" applyBorder="1" applyAlignment="1" applyProtection="1">
      <alignment horizontal="center" vertical="center" shrinkToFit="1"/>
      <protection locked="0"/>
    </xf>
    <xf numFmtId="0" fontId="0" fillId="0" borderId="6" xfId="0" applyBorder="1" applyAlignment="1" applyProtection="1">
      <alignment horizontal="center" vertical="center"/>
      <protection locked="0"/>
    </xf>
    <xf numFmtId="38" fontId="0" fillId="0" borderId="12" xfId="1" applyFont="1" applyBorder="1" applyAlignment="1" applyProtection="1">
      <alignment horizontal="center" vertical="center"/>
      <protection locked="0"/>
    </xf>
    <xf numFmtId="0" fontId="0" fillId="0" borderId="1" xfId="0" applyBorder="1" applyAlignment="1" applyProtection="1">
      <alignment horizontal="center" vertical="center" shrinkToFit="1"/>
      <protection locked="0"/>
    </xf>
    <xf numFmtId="38" fontId="0" fillId="0" borderId="1" xfId="1" applyFont="1" applyBorder="1" applyAlignment="1" applyProtection="1">
      <alignment horizontal="center" vertical="center"/>
      <protection locked="0"/>
    </xf>
    <xf numFmtId="0" fontId="0" fillId="0" borderId="41" xfId="0" applyBorder="1" applyAlignment="1" applyProtection="1">
      <alignment horizontal="center" vertical="center" shrinkToFit="1"/>
      <protection locked="0"/>
    </xf>
    <xf numFmtId="49" fontId="0" fillId="0" borderId="42" xfId="0" applyNumberFormat="1" applyBorder="1" applyAlignment="1" applyProtection="1">
      <alignment horizontal="center" vertical="center" shrinkToFit="1"/>
      <protection locked="0"/>
    </xf>
    <xf numFmtId="0" fontId="0" fillId="0" borderId="42" xfId="0" applyBorder="1" applyAlignment="1" applyProtection="1">
      <alignment horizontal="center" vertical="center" shrinkToFit="1"/>
      <protection locked="0"/>
    </xf>
    <xf numFmtId="49" fontId="0" fillId="0" borderId="43" xfId="0" applyNumberFormat="1" applyBorder="1" applyAlignment="1" applyProtection="1">
      <alignment horizontal="center" vertical="center" shrinkToFit="1"/>
      <protection locked="0"/>
    </xf>
    <xf numFmtId="0" fontId="0" fillId="0" borderId="8" xfId="0" applyBorder="1" applyAlignment="1" applyProtection="1">
      <alignment horizontal="center" vertical="center" shrinkToFit="1"/>
      <protection locked="0"/>
    </xf>
    <xf numFmtId="38" fontId="0" fillId="0" borderId="1" xfId="1" applyFont="1" applyBorder="1" applyAlignment="1" applyProtection="1">
      <alignment horizontal="center" vertical="center" shrinkToFit="1"/>
      <protection locked="0"/>
    </xf>
    <xf numFmtId="0" fontId="0" fillId="0" borderId="8"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31" fillId="0" borderId="1" xfId="0" applyFont="1" applyBorder="1" applyAlignment="1">
      <alignment horizontal="center" vertical="center"/>
    </xf>
    <xf numFmtId="0" fontId="0" fillId="0" borderId="0" xfId="0" applyBorder="1" applyAlignment="1" applyProtection="1">
      <alignment vertical="center"/>
      <protection locked="0"/>
    </xf>
    <xf numFmtId="0" fontId="101" fillId="0" borderId="0" xfId="0" applyFont="1">
      <alignment vertical="center"/>
    </xf>
    <xf numFmtId="0" fontId="0" fillId="0" borderId="0" xfId="0" applyProtection="1">
      <alignment vertical="center"/>
      <protection locked="0"/>
    </xf>
    <xf numFmtId="0" fontId="0" fillId="0" borderId="9" xfId="0" applyBorder="1" applyAlignment="1" applyProtection="1">
      <alignment horizontal="center" vertical="center"/>
    </xf>
    <xf numFmtId="0" fontId="0" fillId="0" borderId="10" xfId="0" applyBorder="1" applyAlignment="1" applyProtection="1">
      <alignment vertical="center"/>
    </xf>
    <xf numFmtId="0" fontId="0" fillId="0" borderId="8" xfId="0" applyBorder="1" applyAlignment="1" applyProtection="1">
      <alignment horizontal="right" vertical="center"/>
    </xf>
    <xf numFmtId="0" fontId="101" fillId="0" borderId="0" xfId="0" applyFont="1" applyAlignment="1">
      <alignment horizontal="center" vertical="center"/>
    </xf>
    <xf numFmtId="0" fontId="101" fillId="0" borderId="0" xfId="0" applyFont="1" applyBorder="1" applyAlignment="1">
      <alignment horizontal="center" vertical="center"/>
    </xf>
    <xf numFmtId="0" fontId="26" fillId="0" borderId="19" xfId="0" applyFont="1" applyBorder="1" applyAlignment="1">
      <alignment horizontal="center" vertical="center" wrapText="1"/>
    </xf>
    <xf numFmtId="0" fontId="102" fillId="0" borderId="0" xfId="0" applyFont="1">
      <alignment vertical="center"/>
    </xf>
    <xf numFmtId="0" fontId="103" fillId="0" borderId="0" xfId="0" applyFont="1">
      <alignment vertical="center"/>
    </xf>
    <xf numFmtId="0" fontId="104" fillId="9" borderId="0" xfId="0" applyFont="1" applyFill="1" applyAlignment="1">
      <alignment horizontal="right" vertical="center"/>
    </xf>
    <xf numFmtId="0" fontId="101" fillId="0" borderId="0" xfId="0" applyFont="1" applyAlignment="1">
      <alignment vertical="center"/>
    </xf>
    <xf numFmtId="0" fontId="101" fillId="0" borderId="29" xfId="0" applyFont="1" applyBorder="1">
      <alignment vertical="center"/>
    </xf>
    <xf numFmtId="0" fontId="57" fillId="0" borderId="29" xfId="0" applyFont="1" applyFill="1" applyBorder="1" applyAlignment="1">
      <alignment vertical="center"/>
    </xf>
    <xf numFmtId="0" fontId="57" fillId="0" borderId="29" xfId="0" applyFont="1" applyFill="1" applyBorder="1">
      <alignment vertical="center"/>
    </xf>
    <xf numFmtId="38" fontId="57" fillId="0" borderId="30" xfId="1" applyFont="1" applyFill="1" applyBorder="1">
      <alignment vertical="center"/>
    </xf>
    <xf numFmtId="0" fontId="105" fillId="0" borderId="0" xfId="0" applyFont="1" applyFill="1" applyAlignment="1">
      <alignment horizontal="center" vertical="center"/>
    </xf>
    <xf numFmtId="0" fontId="31" fillId="0" borderId="0" xfId="0" applyFont="1" applyAlignment="1">
      <alignment horizontal="center" vertical="center"/>
    </xf>
    <xf numFmtId="0" fontId="31" fillId="0" borderId="0" xfId="0" applyFont="1" applyAlignment="1">
      <alignment horizontal="center" vertical="center" shrinkToFit="1"/>
    </xf>
    <xf numFmtId="0" fontId="31" fillId="0" borderId="0" xfId="0" applyFont="1" applyBorder="1" applyAlignment="1">
      <alignment horizontal="center" vertical="center"/>
    </xf>
    <xf numFmtId="38" fontId="57" fillId="0" borderId="39" xfId="1" applyFont="1" applyFill="1" applyBorder="1">
      <alignment vertical="center"/>
    </xf>
    <xf numFmtId="0" fontId="58" fillId="0" borderId="0" xfId="0" applyFont="1" applyProtection="1">
      <alignment vertical="center"/>
    </xf>
    <xf numFmtId="0" fontId="0" fillId="0" borderId="0" xfId="0" applyProtection="1">
      <alignment vertical="center"/>
    </xf>
    <xf numFmtId="0" fontId="59" fillId="0" borderId="0" xfId="0" applyFont="1" applyProtection="1">
      <alignment vertical="center"/>
    </xf>
    <xf numFmtId="0" fontId="61" fillId="0" borderId="0" xfId="0" applyFont="1" applyProtection="1">
      <alignment vertical="center"/>
    </xf>
    <xf numFmtId="0" fontId="62" fillId="0" borderId="0" xfId="0" applyFont="1" applyProtection="1">
      <alignment vertical="center"/>
    </xf>
    <xf numFmtId="0" fontId="63" fillId="0" borderId="0" xfId="0" applyFont="1" applyAlignment="1" applyProtection="1">
      <alignment horizontal="justify" vertical="center"/>
    </xf>
    <xf numFmtId="0" fontId="64" fillId="0" borderId="0" xfId="0" applyFont="1" applyProtection="1">
      <alignment vertical="center"/>
    </xf>
    <xf numFmtId="0" fontId="0" fillId="0" borderId="0" xfId="0" applyAlignment="1" applyProtection="1">
      <alignment horizontal="right"/>
    </xf>
    <xf numFmtId="0" fontId="0" fillId="0" borderId="19" xfId="0" applyBorder="1" applyAlignment="1" applyProtection="1">
      <alignment horizontal="center" vertical="center"/>
    </xf>
    <xf numFmtId="0" fontId="0" fillId="0" borderId="16" xfId="0" applyBorder="1" applyAlignment="1" applyProtection="1">
      <alignment horizontal="center" vertical="center"/>
    </xf>
    <xf numFmtId="0" fontId="0" fillId="0" borderId="16" xfId="0" applyBorder="1" applyAlignment="1" applyProtection="1">
      <alignment horizontal="center" vertical="center" wrapText="1"/>
    </xf>
    <xf numFmtId="0" fontId="0" fillId="0" borderId="95" xfId="0" applyBorder="1" applyAlignment="1" applyProtection="1">
      <alignment horizontal="center" vertical="center"/>
    </xf>
    <xf numFmtId="38" fontId="0" fillId="3" borderId="19" xfId="1" applyFont="1" applyFill="1" applyBorder="1" applyAlignment="1" applyProtection="1">
      <alignment horizontal="right" vertical="center"/>
    </xf>
    <xf numFmtId="38" fontId="0" fillId="3" borderId="16" xfId="1" applyFont="1" applyFill="1" applyBorder="1" applyAlignment="1" applyProtection="1">
      <alignment horizontal="right" vertical="center"/>
    </xf>
    <xf numFmtId="38" fontId="0" fillId="3" borderId="95" xfId="1" applyFont="1" applyFill="1" applyBorder="1" applyAlignment="1" applyProtection="1">
      <alignment horizontal="right" vertical="center"/>
    </xf>
    <xf numFmtId="0" fontId="0" fillId="0" borderId="19" xfId="0" applyBorder="1" applyAlignment="1" applyProtection="1">
      <alignment horizontal="center" vertical="center" wrapText="1"/>
    </xf>
    <xf numFmtId="0" fontId="0" fillId="0" borderId="21" xfId="0" applyBorder="1" applyProtection="1">
      <alignment vertical="center"/>
    </xf>
    <xf numFmtId="0" fontId="0" fillId="0" borderId="22" xfId="0" applyBorder="1" applyAlignment="1" applyProtection="1">
      <alignment horizontal="center" vertical="center"/>
    </xf>
    <xf numFmtId="0" fontId="0" fillId="0" borderId="15" xfId="0" applyBorder="1" applyProtection="1">
      <alignment vertical="center"/>
    </xf>
    <xf numFmtId="0" fontId="0" fillId="0" borderId="35" xfId="0" applyBorder="1" applyProtection="1">
      <alignment vertical="center"/>
    </xf>
    <xf numFmtId="0" fontId="0" fillId="0" borderId="11" xfId="0" applyBorder="1" applyAlignment="1" applyProtection="1">
      <alignment horizontal="center" vertical="center" wrapText="1"/>
    </xf>
    <xf numFmtId="38" fontId="0" fillId="8" borderId="19" xfId="1" applyFont="1" applyFill="1" applyBorder="1" applyAlignment="1" applyProtection="1">
      <alignment horizontal="right" vertical="center"/>
    </xf>
    <xf numFmtId="38" fontId="0" fillId="8" borderId="16" xfId="1" applyFont="1" applyFill="1" applyBorder="1" applyAlignment="1" applyProtection="1">
      <alignment horizontal="right" vertical="center"/>
    </xf>
    <xf numFmtId="38" fontId="0" fillId="8" borderId="95" xfId="1" applyFont="1" applyFill="1" applyBorder="1" applyAlignment="1" applyProtection="1">
      <alignment horizontal="right" vertical="center"/>
    </xf>
    <xf numFmtId="0" fontId="0" fillId="0" borderId="81" xfId="0" applyBorder="1" applyProtection="1">
      <alignment vertical="center"/>
    </xf>
    <xf numFmtId="9" fontId="0" fillId="0" borderId="19" xfId="0" applyNumberFormat="1" applyBorder="1" applyAlignment="1" applyProtection="1">
      <alignment horizontal="right" vertical="center"/>
    </xf>
    <xf numFmtId="9" fontId="0" fillId="0" borderId="20" xfId="0" applyNumberFormat="1" applyBorder="1" applyAlignment="1" applyProtection="1">
      <alignment horizontal="right" vertical="center"/>
    </xf>
    <xf numFmtId="9" fontId="0" fillId="0" borderId="95" xfId="0" applyNumberFormat="1" applyBorder="1" applyAlignment="1" applyProtection="1">
      <alignment horizontal="right" vertical="center"/>
    </xf>
    <xf numFmtId="0" fontId="66" fillId="16" borderId="75" xfId="0" applyFont="1" applyFill="1" applyBorder="1" applyAlignment="1" applyProtection="1">
      <alignment horizontal="center" vertical="center"/>
    </xf>
    <xf numFmtId="0" fontId="66" fillId="16" borderId="33" xfId="0" applyFont="1" applyFill="1" applyBorder="1" applyProtection="1">
      <alignment vertical="center"/>
    </xf>
    <xf numFmtId="0" fontId="57" fillId="16" borderId="33" xfId="0" applyFont="1" applyFill="1" applyBorder="1" applyProtection="1">
      <alignment vertical="center"/>
    </xf>
    <xf numFmtId="0" fontId="0" fillId="0" borderId="24" xfId="0" applyBorder="1" applyAlignment="1" applyProtection="1">
      <alignment horizontal="center" vertical="center"/>
    </xf>
    <xf numFmtId="0" fontId="0" fillId="0" borderId="79" xfId="0" applyBorder="1" applyAlignment="1" applyProtection="1">
      <alignment horizontal="center" vertical="center"/>
    </xf>
    <xf numFmtId="0" fontId="66" fillId="0" borderId="0" xfId="0" applyFont="1" applyAlignment="1" applyProtection="1">
      <alignment horizontal="center" vertical="center"/>
    </xf>
    <xf numFmtId="0" fontId="66" fillId="0" borderId="0" xfId="0" applyFont="1" applyProtection="1">
      <alignment vertical="center"/>
    </xf>
    <xf numFmtId="0" fontId="57" fillId="0" borderId="0" xfId="0" applyFont="1" applyProtection="1">
      <alignment vertical="center"/>
    </xf>
    <xf numFmtId="0" fontId="0" fillId="0" borderId="0" xfId="0" applyAlignment="1" applyProtection="1">
      <alignment horizontal="center" vertical="center"/>
    </xf>
    <xf numFmtId="0" fontId="9" fillId="0" borderId="0" xfId="0" applyFont="1" applyAlignment="1" applyProtection="1">
      <alignment horizontal="left" vertical="center"/>
    </xf>
    <xf numFmtId="0" fontId="56" fillId="0" borderId="0" xfId="0" applyFont="1" applyProtection="1">
      <alignment vertical="center"/>
    </xf>
    <xf numFmtId="0" fontId="69" fillId="0" borderId="0" xfId="0" applyFont="1" applyProtection="1">
      <alignment vertical="center"/>
    </xf>
    <xf numFmtId="0" fontId="0" fillId="0" borderId="17" xfId="0" applyBorder="1" applyProtection="1">
      <alignment vertical="center"/>
    </xf>
    <xf numFmtId="38" fontId="0" fillId="3" borderId="19" xfId="1" applyFont="1" applyFill="1" applyBorder="1" applyProtection="1">
      <alignment vertical="center"/>
    </xf>
    <xf numFmtId="38" fontId="0" fillId="3" borderId="16" xfId="1" applyFont="1" applyFill="1" applyBorder="1" applyProtection="1">
      <alignment vertical="center"/>
    </xf>
    <xf numFmtId="38" fontId="0" fillId="8" borderId="19" xfId="1" applyFont="1" applyFill="1" applyBorder="1" applyProtection="1">
      <alignment vertical="center"/>
    </xf>
    <xf numFmtId="38" fontId="0" fillId="8" borderId="17" xfId="1" applyFont="1" applyFill="1" applyBorder="1" applyProtection="1">
      <alignment vertical="center"/>
    </xf>
    <xf numFmtId="38" fontId="0" fillId="8" borderId="95" xfId="1" applyFont="1" applyFill="1" applyBorder="1" applyProtection="1">
      <alignment vertical="center"/>
    </xf>
    <xf numFmtId="0" fontId="0" fillId="0" borderId="38" xfId="0" applyBorder="1" applyProtection="1">
      <alignment vertical="center"/>
    </xf>
    <xf numFmtId="0" fontId="0" fillId="0" borderId="31" xfId="0" applyBorder="1" applyAlignment="1" applyProtection="1">
      <alignment horizontal="center" vertical="center"/>
    </xf>
    <xf numFmtId="9" fontId="0" fillId="0" borderId="24" xfId="0" applyNumberFormat="1" applyBorder="1" applyAlignment="1" applyProtection="1">
      <alignment horizontal="right" vertical="center"/>
    </xf>
    <xf numFmtId="9" fontId="0" fillId="0" borderId="72" xfId="0" applyNumberFormat="1" applyBorder="1" applyAlignment="1" applyProtection="1">
      <alignment horizontal="right" vertical="center"/>
    </xf>
    <xf numFmtId="9" fontId="0" fillId="0" borderId="91" xfId="0" applyNumberFormat="1" applyBorder="1" applyAlignment="1" applyProtection="1">
      <alignment horizontal="right" vertical="center"/>
    </xf>
    <xf numFmtId="180" fontId="0" fillId="0" borderId="0" xfId="0" applyNumberFormat="1" applyAlignment="1" applyProtection="1">
      <alignment horizontal="right" vertical="center"/>
    </xf>
    <xf numFmtId="0" fontId="3" fillId="0" borderId="0" xfId="0" applyFont="1" applyProtection="1">
      <alignment vertical="center"/>
    </xf>
    <xf numFmtId="49" fontId="3" fillId="0" borderId="0" xfId="0" applyNumberFormat="1" applyFont="1" applyAlignment="1" applyProtection="1">
      <alignment vertical="center" shrinkToFit="1"/>
    </xf>
    <xf numFmtId="0" fontId="3" fillId="0" borderId="0" xfId="0" applyNumberFormat="1" applyFont="1" applyAlignment="1" applyProtection="1">
      <alignment vertical="center" shrinkToFit="1"/>
    </xf>
    <xf numFmtId="0" fontId="3" fillId="0" borderId="0" xfId="0" applyNumberFormat="1" applyFont="1" applyAlignment="1" applyProtection="1">
      <alignment horizontal="right" vertical="center"/>
    </xf>
    <xf numFmtId="0" fontId="3" fillId="0" borderId="0" xfId="0" applyFont="1" applyAlignment="1" applyProtection="1">
      <alignment vertical="center"/>
    </xf>
    <xf numFmtId="179" fontId="3" fillId="0" borderId="0" xfId="0" applyNumberFormat="1" applyFont="1" applyProtection="1">
      <alignment vertical="center"/>
    </xf>
    <xf numFmtId="0" fontId="3" fillId="0" borderId="0" xfId="0" applyFont="1" applyAlignment="1" applyProtection="1">
      <alignment vertical="center" shrinkToFit="1"/>
    </xf>
    <xf numFmtId="0" fontId="3" fillId="0" borderId="0" xfId="0" applyFont="1" applyAlignment="1" applyProtection="1">
      <alignment horizontal="right" vertical="center"/>
    </xf>
    <xf numFmtId="0" fontId="3" fillId="0" borderId="0" xfId="0" applyFont="1" applyAlignment="1" applyProtection="1">
      <alignment vertical="center" wrapText="1"/>
    </xf>
    <xf numFmtId="0" fontId="4" fillId="0" borderId="8" xfId="0" applyFont="1" applyBorder="1" applyAlignment="1" applyProtection="1">
      <alignment vertical="center"/>
    </xf>
    <xf numFmtId="0" fontId="4" fillId="0" borderId="9" xfId="0" applyFont="1" applyBorder="1" applyAlignment="1" applyProtection="1">
      <alignment vertical="center"/>
    </xf>
    <xf numFmtId="0" fontId="4" fillId="0" borderId="9" xfId="0" applyFont="1" applyBorder="1" applyAlignment="1" applyProtection="1">
      <alignment vertical="center" shrinkToFit="1"/>
    </xf>
    <xf numFmtId="0" fontId="4" fillId="0" borderId="9" xfId="0" applyFont="1" applyBorder="1" applyAlignment="1" applyProtection="1">
      <alignment vertical="center" wrapText="1" shrinkToFit="1"/>
    </xf>
    <xf numFmtId="0" fontId="4" fillId="0" borderId="0" xfId="0" applyFont="1" applyProtection="1">
      <alignment vertical="center"/>
    </xf>
    <xf numFmtId="0" fontId="3" fillId="0" borderId="0" xfId="0" quotePrefix="1" applyFont="1" applyAlignment="1" applyProtection="1">
      <alignment horizontal="left" vertical="center"/>
    </xf>
    <xf numFmtId="0" fontId="48" fillId="0" borderId="0" xfId="0" applyFont="1" applyProtection="1">
      <alignment vertical="center"/>
    </xf>
    <xf numFmtId="0" fontId="20" fillId="0" borderId="0" xfId="0" applyFont="1" applyProtection="1">
      <alignment vertical="center"/>
    </xf>
    <xf numFmtId="0" fontId="21" fillId="0" borderId="0" xfId="0" applyFont="1" applyProtection="1">
      <alignment vertical="center"/>
    </xf>
    <xf numFmtId="0" fontId="3" fillId="0" borderId="29" xfId="0" applyFont="1" applyBorder="1" applyAlignment="1" applyProtection="1">
      <alignment vertical="center" wrapText="1"/>
    </xf>
    <xf numFmtId="0" fontId="3" fillId="0" borderId="30" xfId="0" applyFont="1" applyBorder="1" applyAlignment="1" applyProtection="1">
      <alignment vertical="center" wrapText="1"/>
    </xf>
    <xf numFmtId="0" fontId="3" fillId="0" borderId="33" xfId="0" applyFont="1" applyBorder="1" applyAlignment="1" applyProtection="1">
      <alignment vertical="center" wrapText="1"/>
    </xf>
    <xf numFmtId="0" fontId="3" fillId="0" borderId="34" xfId="0" applyFont="1" applyBorder="1" applyAlignment="1" applyProtection="1">
      <alignment vertical="center" wrapText="1"/>
    </xf>
    <xf numFmtId="0" fontId="3" fillId="0" borderId="29" xfId="0" applyFont="1" applyBorder="1" applyProtection="1">
      <alignment vertical="center"/>
    </xf>
    <xf numFmtId="0" fontId="3" fillId="0" borderId="30" xfId="0" applyFont="1" applyBorder="1" applyProtection="1">
      <alignment vertical="center"/>
    </xf>
    <xf numFmtId="0" fontId="3" fillId="0" borderId="33" xfId="0" applyFont="1" applyBorder="1" applyProtection="1">
      <alignment vertical="center"/>
    </xf>
    <xf numFmtId="0" fontId="3" fillId="0" borderId="34" xfId="0" applyFont="1" applyBorder="1" applyProtection="1">
      <alignment vertical="center"/>
    </xf>
    <xf numFmtId="0" fontId="50" fillId="0" borderId="0" xfId="0" applyFont="1" applyProtection="1">
      <alignment vertical="center"/>
    </xf>
    <xf numFmtId="49" fontId="50" fillId="0" borderId="0" xfId="0" applyNumberFormat="1" applyFont="1" applyProtection="1">
      <alignment vertical="center"/>
    </xf>
    <xf numFmtId="0" fontId="50" fillId="0" borderId="0" xfId="0" applyFont="1" applyAlignment="1" applyProtection="1">
      <alignment horizontal="center" vertical="center"/>
    </xf>
    <xf numFmtId="0" fontId="50" fillId="0" borderId="0" xfId="0" applyFont="1" applyAlignment="1" applyProtection="1">
      <alignment vertical="center" shrinkToFit="1"/>
    </xf>
    <xf numFmtId="0" fontId="52" fillId="0" borderId="0" xfId="0" applyFont="1" applyProtection="1">
      <alignment vertical="center"/>
    </xf>
    <xf numFmtId="0" fontId="50" fillId="0" borderId="14" xfId="0" applyFont="1" applyBorder="1" applyProtection="1">
      <alignment vertical="center"/>
    </xf>
    <xf numFmtId="0" fontId="50" fillId="0" borderId="14" xfId="0" quotePrefix="1" applyFont="1" applyBorder="1" applyProtection="1">
      <alignment vertical="center"/>
    </xf>
    <xf numFmtId="0" fontId="54" fillId="0" borderId="0" xfId="0" applyFont="1" applyProtection="1">
      <alignment vertical="center"/>
    </xf>
    <xf numFmtId="0" fontId="53" fillId="0" borderId="0" xfId="0" applyFont="1" applyProtection="1">
      <alignment vertical="center"/>
    </xf>
    <xf numFmtId="0" fontId="50" fillId="0" borderId="92" xfId="0" applyFont="1" applyBorder="1" applyProtection="1">
      <alignment vertical="center"/>
    </xf>
    <xf numFmtId="0" fontId="4" fillId="0" borderId="5" xfId="0" applyFont="1" applyBorder="1" applyAlignment="1" applyProtection="1">
      <alignment vertical="top" wrapText="1"/>
    </xf>
    <xf numFmtId="0" fontId="4" fillId="0" borderId="0" xfId="0" applyFont="1" applyAlignment="1" applyProtection="1">
      <alignment vertical="top" wrapText="1"/>
    </xf>
    <xf numFmtId="0" fontId="4" fillId="0" borderId="14" xfId="0" applyFont="1" applyBorder="1" applyAlignment="1" applyProtection="1">
      <alignment vertical="top" wrapText="1"/>
    </xf>
    <xf numFmtId="0" fontId="4" fillId="0" borderId="6" xfId="0" applyFont="1" applyBorder="1" applyAlignment="1" applyProtection="1">
      <alignment vertical="top" wrapText="1"/>
    </xf>
    <xf numFmtId="0" fontId="4" fillId="0" borderId="7" xfId="0" applyFont="1" applyBorder="1" applyAlignment="1" applyProtection="1">
      <alignment vertical="top" wrapText="1"/>
    </xf>
    <xf numFmtId="0" fontId="4" fillId="0" borderId="13" xfId="0" applyFont="1" applyBorder="1" applyAlignment="1" applyProtection="1">
      <alignment vertical="top" wrapText="1"/>
    </xf>
    <xf numFmtId="0" fontId="55" fillId="0" borderId="0" xfId="0" applyFont="1" applyProtection="1">
      <alignment vertical="center"/>
    </xf>
    <xf numFmtId="0" fontId="57" fillId="0" borderId="0" xfId="0" applyFont="1" applyAlignment="1">
      <alignment vertical="center"/>
    </xf>
    <xf numFmtId="38" fontId="101" fillId="0" borderId="0" xfId="0" applyNumberFormat="1" applyFont="1">
      <alignment vertical="center"/>
    </xf>
    <xf numFmtId="0" fontId="3" fillId="0" borderId="54" xfId="0" applyFont="1" applyBorder="1" applyAlignment="1" applyProtection="1">
      <alignment vertical="center" wrapText="1"/>
    </xf>
    <xf numFmtId="0" fontId="3" fillId="0" borderId="55" xfId="0" applyFont="1" applyBorder="1" applyAlignment="1" applyProtection="1">
      <alignment vertical="center" wrapText="1"/>
    </xf>
    <xf numFmtId="0" fontId="3" fillId="0" borderId="54" xfId="0" applyFont="1" applyBorder="1" applyProtection="1">
      <alignment vertical="center"/>
    </xf>
    <xf numFmtId="0" fontId="3" fillId="0" borderId="65" xfId="0" applyFont="1" applyBorder="1" applyProtection="1">
      <alignment vertical="center"/>
    </xf>
    <xf numFmtId="0" fontId="3" fillId="0" borderId="68" xfId="0" applyFont="1" applyBorder="1" applyProtection="1">
      <alignment vertical="center"/>
    </xf>
    <xf numFmtId="0" fontId="20" fillId="0" borderId="0" xfId="0" applyFont="1" applyAlignment="1" applyProtection="1">
      <alignment vertical="center" shrinkToFit="1"/>
    </xf>
    <xf numFmtId="0" fontId="20" fillId="0" borderId="0" xfId="0" applyFont="1" applyAlignment="1" applyProtection="1">
      <alignment vertical="center"/>
    </xf>
    <xf numFmtId="0" fontId="31" fillId="0" borderId="73" xfId="0" applyFont="1" applyBorder="1" applyAlignment="1">
      <alignment horizontal="center" vertical="center" shrinkToFit="1"/>
    </xf>
    <xf numFmtId="0" fontId="31" fillId="0" borderId="74" xfId="0" applyFont="1" applyBorder="1" applyAlignment="1">
      <alignment horizontal="center" vertical="center" shrinkToFit="1"/>
    </xf>
    <xf numFmtId="0" fontId="31" fillId="0" borderId="74" xfId="0" applyFont="1" applyBorder="1" applyAlignment="1">
      <alignment horizontal="center" vertical="center"/>
    </xf>
    <xf numFmtId="0" fontId="31" fillId="0" borderId="125" xfId="0" applyFont="1" applyBorder="1" applyAlignment="1">
      <alignment horizontal="center" vertical="center" shrinkToFit="1"/>
    </xf>
    <xf numFmtId="38" fontId="0" fillId="0" borderId="1" xfId="1" applyFont="1" applyBorder="1" applyAlignment="1" applyProtection="1">
      <alignment horizontal="center" vertical="center"/>
      <protection locked="0"/>
    </xf>
    <xf numFmtId="0" fontId="3" fillId="0" borderId="0" xfId="0" applyFont="1" applyAlignment="1">
      <alignment vertical="center" wrapText="1"/>
    </xf>
    <xf numFmtId="0" fontId="37" fillId="0" borderId="12" xfId="0" applyFont="1" applyBorder="1" applyAlignment="1">
      <alignment horizontal="left" vertical="center" wrapText="1"/>
    </xf>
    <xf numFmtId="0" fontId="37" fillId="0" borderId="3" xfId="0" applyFont="1" applyBorder="1" applyAlignment="1">
      <alignment horizontal="left" vertical="center" wrapText="1"/>
    </xf>
    <xf numFmtId="49" fontId="16" fillId="0" borderId="8" xfId="0" applyNumberFormat="1" applyFont="1" applyFill="1" applyBorder="1" applyAlignment="1" applyProtection="1">
      <alignment horizontal="center" vertical="center"/>
      <protection locked="0"/>
    </xf>
    <xf numFmtId="49" fontId="16" fillId="0" borderId="9" xfId="0" applyNumberFormat="1" applyFont="1" applyFill="1" applyBorder="1" applyAlignment="1" applyProtection="1">
      <alignment horizontal="center" vertical="center"/>
      <protection locked="0"/>
    </xf>
    <xf numFmtId="49" fontId="16" fillId="0" borderId="10" xfId="0" applyNumberFormat="1" applyFont="1" applyFill="1" applyBorder="1" applyAlignment="1" applyProtection="1">
      <alignment horizontal="center" vertical="center"/>
      <protection locked="0"/>
    </xf>
    <xf numFmtId="0" fontId="16" fillId="0" borderId="8" xfId="0" applyFont="1" applyFill="1" applyBorder="1" applyAlignment="1" applyProtection="1">
      <alignment horizontal="center" vertical="center"/>
      <protection locked="0"/>
    </xf>
    <xf numFmtId="0" fontId="16" fillId="0" borderId="9" xfId="0" applyFont="1" applyFill="1" applyBorder="1" applyAlignment="1" applyProtection="1">
      <alignment horizontal="center" vertical="center"/>
      <protection locked="0"/>
    </xf>
    <xf numFmtId="0" fontId="16" fillId="0" borderId="10" xfId="0" applyFont="1" applyFill="1" applyBorder="1" applyAlignment="1" applyProtection="1">
      <alignment horizontal="center" vertical="center"/>
      <protection locked="0"/>
    </xf>
    <xf numFmtId="0" fontId="0" fillId="0" borderId="40" xfId="0" applyBorder="1" applyAlignment="1">
      <alignment horizontal="center" vertical="center"/>
    </xf>
    <xf numFmtId="0" fontId="0" fillId="0" borderId="35" xfId="0" applyBorder="1" applyAlignment="1">
      <alignment horizontal="center" vertical="center"/>
    </xf>
    <xf numFmtId="0" fontId="0" fillId="0" borderId="38" xfId="0" applyBorder="1" applyAlignment="1">
      <alignment horizontal="center" vertical="center"/>
    </xf>
    <xf numFmtId="38" fontId="0" fillId="0" borderId="8" xfId="1" applyFont="1" applyFill="1" applyBorder="1" applyAlignment="1" applyProtection="1">
      <alignment horizontal="center" vertical="center" shrinkToFit="1"/>
      <protection locked="0"/>
    </xf>
    <xf numFmtId="38" fontId="0" fillId="0" borderId="10" xfId="1" applyFont="1" applyFill="1" applyBorder="1" applyAlignment="1" applyProtection="1">
      <alignment horizontal="center" vertical="center" shrinkToFit="1"/>
      <protection locked="0"/>
    </xf>
    <xf numFmtId="0" fontId="32" fillId="0" borderId="8" xfId="0" applyFont="1" applyBorder="1" applyAlignment="1">
      <alignment vertical="center" wrapText="1"/>
    </xf>
    <xf numFmtId="0" fontId="32" fillId="0" borderId="10" xfId="0" applyFont="1" applyBorder="1" applyAlignment="1">
      <alignment vertical="center" wrapText="1"/>
    </xf>
    <xf numFmtId="38" fontId="0" fillId="10" borderId="8" xfId="1" applyFont="1" applyFill="1" applyBorder="1" applyAlignment="1">
      <alignment horizontal="center" vertical="center" shrinkToFit="1"/>
    </xf>
    <xf numFmtId="38" fontId="0" fillId="10" borderId="10" xfId="1" applyFont="1" applyFill="1" applyBorder="1" applyAlignment="1">
      <alignment horizontal="center" vertical="center" shrinkToFit="1"/>
    </xf>
    <xf numFmtId="38" fontId="0" fillId="10" borderId="1" xfId="1" applyFont="1" applyFill="1" applyBorder="1" applyAlignment="1">
      <alignment horizontal="center" vertical="center" shrinkToFit="1"/>
    </xf>
    <xf numFmtId="0" fontId="0" fillId="2" borderId="8" xfId="0" applyFill="1" applyBorder="1" applyAlignment="1" applyProtection="1">
      <alignment horizontal="center" vertical="center"/>
      <protection locked="0"/>
    </xf>
    <xf numFmtId="0" fontId="0" fillId="2" borderId="9" xfId="0"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31" fillId="0" borderId="1" xfId="0" applyFont="1" applyBorder="1" applyAlignment="1">
      <alignment horizontal="center" vertical="center"/>
    </xf>
    <xf numFmtId="38" fontId="0" fillId="10" borderId="1" xfId="0" applyNumberFormat="1" applyFill="1" applyBorder="1" applyAlignment="1">
      <alignment horizontal="center" vertical="center"/>
    </xf>
    <xf numFmtId="0" fontId="0" fillId="10" borderId="1" xfId="0" applyFill="1" applyBorder="1" applyAlignment="1">
      <alignment horizontal="center" vertical="center"/>
    </xf>
    <xf numFmtId="0" fontId="31" fillId="0" borderId="1" xfId="0" applyFont="1" applyBorder="1" applyAlignment="1">
      <alignment horizontal="center" vertical="center" shrinkToFit="1"/>
    </xf>
    <xf numFmtId="0" fontId="10" fillId="9" borderId="0" xfId="0" applyFont="1" applyFill="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xf>
    <xf numFmtId="0" fontId="0" fillId="0" borderId="10" xfId="0" applyBorder="1" applyAlignment="1">
      <alignment horizontal="left" vertical="center"/>
    </xf>
    <xf numFmtId="0" fontId="0" fillId="0" borderId="41"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41" xfId="0" applyBorder="1" applyAlignment="1" applyProtection="1">
      <alignment horizontal="center" vertical="center"/>
      <protection locked="0"/>
    </xf>
    <xf numFmtId="0" fontId="0" fillId="0" borderId="42" xfId="0" applyBorder="1" applyAlignment="1" applyProtection="1">
      <alignment horizontal="center" vertical="center"/>
      <protection locked="0"/>
    </xf>
    <xf numFmtId="0" fontId="0" fillId="0" borderId="43" xfId="0" applyBorder="1" applyAlignment="1" applyProtection="1">
      <alignment horizontal="center" vertical="center"/>
      <protection locked="0"/>
    </xf>
    <xf numFmtId="0" fontId="11" fillId="6" borderId="8" xfId="0" applyFont="1" applyFill="1" applyBorder="1" applyAlignment="1">
      <alignment horizontal="left" vertical="center"/>
    </xf>
    <xf numFmtId="0" fontId="11" fillId="6" borderId="9" xfId="0" applyFont="1" applyFill="1" applyBorder="1" applyAlignment="1">
      <alignment horizontal="left" vertical="center"/>
    </xf>
    <xf numFmtId="0" fontId="11" fillId="6" borderId="10" xfId="0" applyFont="1" applyFill="1" applyBorder="1" applyAlignment="1">
      <alignment horizontal="left" vertical="center"/>
    </xf>
    <xf numFmtId="0" fontId="0" fillId="0" borderId="80" xfId="0" applyBorder="1" applyAlignment="1" applyProtection="1">
      <alignment horizontal="left" vertical="center"/>
      <protection locked="0"/>
    </xf>
    <xf numFmtId="0" fontId="0" fillId="0" borderId="9"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0" fontId="31" fillId="6" borderId="1" xfId="0" applyFont="1" applyFill="1" applyBorder="1" applyAlignment="1">
      <alignment horizontal="left"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 xfId="0" applyBorder="1" applyAlignment="1">
      <alignment horizontal="center" vertical="center"/>
    </xf>
    <xf numFmtId="0" fontId="31" fillId="0" borderId="1" xfId="0" applyFont="1" applyBorder="1" applyAlignment="1">
      <alignment horizontal="center" vertical="center" wrapText="1"/>
    </xf>
    <xf numFmtId="38" fontId="0" fillId="0" borderId="1" xfId="1" applyFont="1" applyBorder="1" applyAlignment="1" applyProtection="1">
      <alignment horizontal="center" vertical="center"/>
      <protection locked="0"/>
    </xf>
    <xf numFmtId="0" fontId="73" fillId="0" borderId="1" xfId="0" applyFont="1" applyBorder="1" applyAlignment="1">
      <alignment horizontal="center" vertical="center" wrapText="1"/>
    </xf>
    <xf numFmtId="0" fontId="0" fillId="0" borderId="1" xfId="0" applyBorder="1" applyAlignment="1" applyProtection="1">
      <alignment horizontal="center" vertical="center"/>
      <protection locked="0"/>
    </xf>
    <xf numFmtId="38" fontId="0" fillId="10" borderId="6" xfId="1" applyFont="1" applyFill="1" applyBorder="1" applyAlignment="1">
      <alignment horizontal="center" vertical="center"/>
    </xf>
    <xf numFmtId="38" fontId="0" fillId="10" borderId="13" xfId="1" applyFont="1" applyFill="1" applyBorder="1" applyAlignment="1">
      <alignment horizontal="center" vertical="center"/>
    </xf>
    <xf numFmtId="0" fontId="0" fillId="0" borderId="80" xfId="0" applyBorder="1" applyAlignment="1">
      <alignment horizontal="left" vertical="center"/>
    </xf>
    <xf numFmtId="38" fontId="0" fillId="0" borderId="0" xfId="1" applyFont="1" applyFill="1" applyBorder="1" applyAlignment="1">
      <alignment horizontal="center" vertical="center"/>
    </xf>
    <xf numFmtId="0" fontId="32" fillId="0" borderId="0" xfId="0" applyFont="1" applyFill="1" applyBorder="1" applyAlignment="1">
      <alignment vertical="center" wrapText="1"/>
    </xf>
    <xf numFmtId="0" fontId="0" fillId="0" borderId="8" xfId="0" applyBorder="1" applyAlignment="1" applyProtection="1">
      <alignment horizontal="center" vertical="center" shrinkToFit="1"/>
      <protection locked="0"/>
    </xf>
    <xf numFmtId="0" fontId="0" fillId="0" borderId="10" xfId="0" applyBorder="1" applyAlignment="1" applyProtection="1">
      <alignment horizontal="center" vertical="center" shrinkToFit="1"/>
      <protection locked="0"/>
    </xf>
    <xf numFmtId="0" fontId="32" fillId="0" borderId="8" xfId="0" applyFont="1" applyBorder="1" applyAlignment="1">
      <alignment vertical="center" shrinkToFit="1"/>
    </xf>
    <xf numFmtId="0" fontId="32" fillId="0" borderId="10" xfId="0" applyFont="1" applyBorder="1" applyAlignment="1">
      <alignment vertical="center" shrinkToFit="1"/>
    </xf>
    <xf numFmtId="0" fontId="31" fillId="0" borderId="0" xfId="0" applyFont="1" applyFill="1" applyBorder="1" applyAlignment="1">
      <alignment horizontal="left" vertical="center"/>
    </xf>
    <xf numFmtId="0" fontId="10" fillId="9" borderId="0" xfId="0" applyFont="1" applyFill="1" applyBorder="1" applyAlignment="1">
      <alignment horizontal="left" vertical="center"/>
    </xf>
    <xf numFmtId="0" fontId="31" fillId="0" borderId="12" xfId="0" applyFont="1" applyBorder="1" applyAlignment="1">
      <alignment horizontal="center" vertical="center"/>
    </xf>
    <xf numFmtId="38" fontId="0" fillId="0" borderId="6" xfId="1" applyFont="1" applyBorder="1" applyAlignment="1" applyProtection="1">
      <alignment horizontal="center" vertical="center"/>
      <protection locked="0"/>
    </xf>
    <xf numFmtId="38" fontId="0" fillId="0" borderId="13" xfId="1" applyFont="1" applyBorder="1" applyAlignment="1" applyProtection="1">
      <alignment horizontal="center" vertical="center"/>
      <protection locked="0"/>
    </xf>
    <xf numFmtId="38" fontId="0" fillId="0" borderId="8" xfId="1" applyFont="1" applyBorder="1" applyAlignment="1" applyProtection="1">
      <alignment horizontal="center" vertical="center"/>
      <protection locked="0"/>
    </xf>
    <xf numFmtId="38" fontId="0" fillId="0" borderId="10" xfId="1" applyFont="1" applyBorder="1" applyAlignment="1" applyProtection="1">
      <alignment horizontal="center" vertical="center"/>
      <protection locked="0"/>
    </xf>
    <xf numFmtId="38" fontId="0" fillId="10" borderId="1" xfId="1" applyFont="1" applyFill="1" applyBorder="1" applyAlignment="1">
      <alignment horizontal="center" vertical="center"/>
    </xf>
    <xf numFmtId="0" fontId="31" fillId="0" borderId="12" xfId="0" applyFont="1" applyBorder="1" applyAlignment="1">
      <alignment vertical="center"/>
    </xf>
    <xf numFmtId="38" fontId="0" fillId="0" borderId="1" xfId="1" applyFont="1" applyBorder="1" applyAlignment="1" applyProtection="1">
      <alignment horizontal="center" vertical="center" shrinkToFit="1"/>
      <protection locked="0"/>
    </xf>
    <xf numFmtId="38" fontId="0" fillId="0" borderId="8" xfId="1" applyFont="1" applyBorder="1" applyAlignment="1" applyProtection="1">
      <alignment horizontal="center" vertical="center" shrinkToFit="1"/>
      <protection locked="0"/>
    </xf>
    <xf numFmtId="38" fontId="0" fillId="0" borderId="10" xfId="1" applyFont="1" applyBorder="1" applyAlignment="1" applyProtection="1">
      <alignment horizontal="center" vertical="center" shrinkToFit="1"/>
      <protection locked="0"/>
    </xf>
    <xf numFmtId="0" fontId="28" fillId="9" borderId="0" xfId="0" applyFont="1" applyFill="1" applyAlignment="1">
      <alignment horizontal="center" vertical="center"/>
    </xf>
    <xf numFmtId="0" fontId="0" fillId="0" borderId="9" xfId="0" applyBorder="1" applyAlignment="1" applyProtection="1">
      <alignment horizontal="center" vertical="center" shrinkToFit="1"/>
      <protection locked="0"/>
    </xf>
    <xf numFmtId="0" fontId="0" fillId="0" borderId="1" xfId="0" applyBorder="1" applyAlignment="1" applyProtection="1">
      <alignment horizontal="center" vertical="center" shrinkToFit="1"/>
      <protection locked="0"/>
    </xf>
    <xf numFmtId="14" fontId="0" fillId="0" borderId="1" xfId="0" applyNumberFormat="1" applyBorder="1" applyAlignment="1" applyProtection="1">
      <alignment horizontal="center" vertical="center" shrinkToFit="1"/>
      <protection locked="0"/>
    </xf>
    <xf numFmtId="0" fontId="31" fillId="0" borderId="8" xfId="0" applyFont="1" applyBorder="1" applyAlignment="1">
      <alignment vertical="center" wrapText="1"/>
    </xf>
    <xf numFmtId="0" fontId="31" fillId="0" borderId="9" xfId="0" applyFont="1" applyBorder="1" applyAlignment="1">
      <alignment vertical="center"/>
    </xf>
    <xf numFmtId="0" fontId="31" fillId="0" borderId="10" xfId="0" applyFont="1" applyBorder="1" applyAlignment="1">
      <alignment vertical="center"/>
    </xf>
    <xf numFmtId="49" fontId="0" fillId="2" borderId="74" xfId="0" applyNumberFormat="1" applyFill="1" applyBorder="1" applyAlignment="1" applyProtection="1">
      <alignment horizontal="center" vertical="center"/>
      <protection locked="0"/>
    </xf>
    <xf numFmtId="49" fontId="0" fillId="2" borderId="1" xfId="0" applyNumberFormat="1" applyFill="1" applyBorder="1" applyAlignment="1" applyProtection="1">
      <alignment horizontal="center" vertical="center"/>
      <protection locked="0"/>
    </xf>
    <xf numFmtId="49" fontId="0" fillId="0" borderId="1" xfId="0" applyNumberFormat="1" applyFill="1" applyBorder="1" applyAlignment="1" applyProtection="1">
      <alignment horizontal="center" vertical="center"/>
      <protection locked="0"/>
    </xf>
    <xf numFmtId="0" fontId="31" fillId="0" borderId="1" xfId="0" applyFont="1" applyFill="1" applyBorder="1" applyAlignment="1">
      <alignment horizontal="center" vertical="center"/>
    </xf>
    <xf numFmtId="49" fontId="0" fillId="0" borderId="76" xfId="0" applyNumberFormat="1" applyFill="1" applyBorder="1" applyAlignment="1" applyProtection="1">
      <alignment horizontal="center" vertical="center"/>
      <protection locked="0"/>
    </xf>
    <xf numFmtId="49" fontId="0" fillId="0" borderId="10" xfId="0" applyNumberFormat="1" applyFill="1" applyBorder="1" applyAlignment="1" applyProtection="1">
      <alignment horizontal="center" vertical="center"/>
      <protection locked="0"/>
    </xf>
    <xf numFmtId="0" fontId="11" fillId="6" borderId="0" xfId="0" applyFont="1" applyFill="1" applyAlignment="1">
      <alignment horizontal="left" vertical="center"/>
    </xf>
    <xf numFmtId="0" fontId="0" fillId="0" borderId="1" xfId="0" applyBorder="1" applyAlignment="1">
      <alignment horizontal="left" vertical="center"/>
    </xf>
    <xf numFmtId="0" fontId="0" fillId="0" borderId="6"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38" fontId="0" fillId="0" borderId="3" xfId="0" applyNumberFormat="1"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0" fillId="0" borderId="0" xfId="0" applyAlignment="1">
      <alignment horizontal="center" vertical="center"/>
    </xf>
    <xf numFmtId="49" fontId="0" fillId="0" borderId="8" xfId="0" applyNumberFormat="1" applyBorder="1" applyAlignment="1" applyProtection="1">
      <alignment horizontal="center" vertical="center"/>
      <protection locked="0"/>
    </xf>
    <xf numFmtId="49" fontId="0" fillId="0" borderId="9" xfId="0" applyNumberFormat="1" applyBorder="1" applyAlignment="1" applyProtection="1">
      <alignment horizontal="center" vertical="center"/>
      <protection locked="0"/>
    </xf>
    <xf numFmtId="49" fontId="0" fillId="0" borderId="10" xfId="0" applyNumberFormat="1" applyBorder="1" applyAlignment="1" applyProtection="1">
      <alignment horizontal="center" vertical="center"/>
      <protection locked="0"/>
    </xf>
    <xf numFmtId="0" fontId="32" fillId="0" borderId="12" xfId="0" applyFont="1" applyBorder="1" applyAlignment="1">
      <alignment vertical="center" wrapText="1"/>
    </xf>
    <xf numFmtId="0" fontId="31" fillId="0" borderId="8" xfId="0" applyFont="1" applyBorder="1" applyAlignment="1">
      <alignment vertical="center" shrinkToFit="1"/>
    </xf>
    <xf numFmtId="0" fontId="31" fillId="0" borderId="10" xfId="0" applyFont="1" applyBorder="1" applyAlignment="1">
      <alignment vertical="center" shrinkToFit="1"/>
    </xf>
    <xf numFmtId="0" fontId="31" fillId="0" borderId="6" xfId="0" applyFont="1" applyBorder="1" applyAlignment="1">
      <alignment horizontal="left" vertical="center"/>
    </xf>
    <xf numFmtId="0" fontId="31" fillId="0" borderId="7" xfId="0" applyFont="1" applyBorder="1" applyAlignment="1">
      <alignment horizontal="left" vertical="center"/>
    </xf>
    <xf numFmtId="0" fontId="31" fillId="0" borderId="13" xfId="0" applyFont="1" applyBorder="1" applyAlignment="1">
      <alignment horizontal="left" vertical="center"/>
    </xf>
    <xf numFmtId="0" fontId="31" fillId="0" borderId="6" xfId="0" applyFont="1" applyBorder="1" applyAlignment="1">
      <alignment vertical="center"/>
    </xf>
    <xf numFmtId="0" fontId="31" fillId="0" borderId="7" xfId="0" applyFont="1" applyBorder="1" applyAlignment="1">
      <alignment vertical="center"/>
    </xf>
    <xf numFmtId="0" fontId="31" fillId="0" borderId="13" xfId="0" applyFont="1" applyBorder="1" applyAlignment="1">
      <alignment vertical="center"/>
    </xf>
    <xf numFmtId="0" fontId="31" fillId="0" borderId="6" xfId="0" applyFont="1" applyBorder="1" applyAlignment="1">
      <alignment horizontal="left" vertical="center" shrinkToFit="1"/>
    </xf>
    <xf numFmtId="0" fontId="31" fillId="0" borderId="7" xfId="0" applyFont="1" applyBorder="1" applyAlignment="1">
      <alignment horizontal="left" vertical="center" shrinkToFit="1"/>
    </xf>
    <xf numFmtId="0" fontId="31" fillId="0" borderId="13" xfId="0" applyFont="1" applyBorder="1" applyAlignment="1">
      <alignment horizontal="left" vertical="center" shrinkToFit="1"/>
    </xf>
    <xf numFmtId="38" fontId="0" fillId="0" borderId="9" xfId="1" applyFont="1" applyBorder="1" applyAlignment="1" applyProtection="1">
      <alignment horizontal="center" vertical="center"/>
      <protection locked="0"/>
    </xf>
    <xf numFmtId="0" fontId="31" fillId="0" borderId="8" xfId="0" applyFont="1" applyBorder="1" applyAlignment="1">
      <alignment horizontal="left" vertical="center"/>
    </xf>
    <xf numFmtId="0" fontId="31" fillId="0" borderId="10" xfId="0" applyFont="1" applyBorder="1" applyAlignment="1">
      <alignment horizontal="left" vertical="center"/>
    </xf>
    <xf numFmtId="49" fontId="0" fillId="0" borderId="74" xfId="0" applyNumberFormat="1" applyFill="1" applyBorder="1" applyAlignment="1" applyProtection="1">
      <alignment horizontal="center" vertical="center"/>
      <protection locked="0"/>
    </xf>
    <xf numFmtId="0" fontId="32" fillId="0" borderId="8" xfId="0" applyFont="1" applyBorder="1" applyAlignment="1">
      <alignment horizontal="left" vertical="center" shrinkToFit="1"/>
    </xf>
    <xf numFmtId="0" fontId="32" fillId="0" borderId="10" xfId="0" applyFont="1" applyBorder="1" applyAlignment="1">
      <alignment horizontal="left" vertical="center" shrinkToFit="1"/>
    </xf>
    <xf numFmtId="0" fontId="32" fillId="0" borderId="1" xfId="0" applyFont="1" applyBorder="1" applyAlignment="1">
      <alignment horizontal="left" vertical="center" wrapText="1"/>
    </xf>
    <xf numFmtId="0" fontId="31" fillId="0" borderId="1" xfId="0" applyFont="1" applyBorder="1" applyAlignment="1">
      <alignment horizontal="left" vertical="center"/>
    </xf>
    <xf numFmtId="0" fontId="31" fillId="0" borderId="8" xfId="0" applyFont="1" applyBorder="1" applyAlignment="1">
      <alignment horizontal="left" vertical="center" shrinkToFit="1"/>
    </xf>
    <xf numFmtId="0" fontId="31" fillId="0" borderId="10" xfId="0" applyFont="1" applyBorder="1" applyAlignment="1">
      <alignment horizontal="left" vertical="center" shrinkToFit="1"/>
    </xf>
    <xf numFmtId="0" fontId="31" fillId="0" borderId="8" xfId="0" applyFont="1" applyBorder="1" applyAlignment="1">
      <alignment vertical="center"/>
    </xf>
    <xf numFmtId="0" fontId="31" fillId="0" borderId="6" xfId="0" applyFont="1" applyBorder="1" applyAlignment="1">
      <alignment vertical="center" wrapText="1"/>
    </xf>
    <xf numFmtId="0" fontId="31" fillId="0" borderId="13" xfId="0" applyFont="1" applyBorder="1" applyAlignment="1">
      <alignment vertical="center" wrapText="1"/>
    </xf>
    <xf numFmtId="0" fontId="31" fillId="0" borderId="76" xfId="0" applyFont="1" applyFill="1" applyBorder="1" applyAlignment="1">
      <alignment horizontal="center" vertical="center"/>
    </xf>
    <xf numFmtId="49" fontId="0" fillId="2" borderId="76" xfId="0" applyNumberFormat="1" applyFill="1" applyBorder="1" applyAlignment="1" applyProtection="1">
      <alignment horizontal="center" vertical="center"/>
      <protection locked="0"/>
    </xf>
    <xf numFmtId="0" fontId="31" fillId="0" borderId="12" xfId="0" applyFont="1" applyBorder="1" applyAlignment="1">
      <alignment horizontal="left" vertical="center"/>
    </xf>
    <xf numFmtId="0" fontId="31" fillId="0" borderId="1" xfId="0" applyFont="1" applyBorder="1" applyAlignment="1">
      <alignment vertical="center"/>
    </xf>
    <xf numFmtId="0" fontId="31" fillId="0" borderId="12" xfId="0" applyFont="1" applyBorder="1" applyAlignment="1">
      <alignment vertical="center" wrapText="1"/>
    </xf>
    <xf numFmtId="14" fontId="0" fillId="0" borderId="8" xfId="0" applyNumberFormat="1" applyBorder="1" applyAlignment="1" applyProtection="1">
      <alignment horizontal="center" vertical="center"/>
      <protection locked="0"/>
    </xf>
    <xf numFmtId="0" fontId="31" fillId="0" borderId="9" xfId="0" applyFont="1" applyBorder="1" applyAlignment="1">
      <alignment horizontal="center" vertical="center"/>
    </xf>
    <xf numFmtId="0" fontId="31" fillId="0" borderId="10" xfId="0" applyFont="1" applyBorder="1" applyAlignment="1">
      <alignment horizontal="center" vertical="center"/>
    </xf>
    <xf numFmtId="49" fontId="0" fillId="2" borderId="8" xfId="0" applyNumberFormat="1" applyFill="1" applyBorder="1" applyAlignment="1" applyProtection="1">
      <alignment horizontal="center" vertical="center"/>
      <protection locked="0"/>
    </xf>
    <xf numFmtId="49" fontId="0" fillId="2" borderId="9" xfId="0" applyNumberFormat="1" applyFill="1" applyBorder="1" applyAlignment="1" applyProtection="1">
      <alignment horizontal="center" vertical="center"/>
      <protection locked="0"/>
    </xf>
    <xf numFmtId="49" fontId="0" fillId="2" borderId="10" xfId="0" applyNumberFormat="1" applyFill="1" applyBorder="1" applyAlignment="1" applyProtection="1">
      <alignment horizontal="center" vertical="center"/>
      <protection locked="0"/>
    </xf>
    <xf numFmtId="0" fontId="11" fillId="6" borderId="0" xfId="0" applyFont="1" applyFill="1" applyBorder="1" applyAlignment="1">
      <alignment horizontal="left" vertical="center"/>
    </xf>
    <xf numFmtId="0" fontId="13" fillId="6" borderId="0" xfId="0" applyFont="1" applyFill="1" applyAlignment="1">
      <alignment horizontal="left" vertical="center"/>
    </xf>
    <xf numFmtId="0" fontId="0" fillId="0" borderId="8" xfId="0" applyFill="1" applyBorder="1" applyAlignment="1" applyProtection="1">
      <alignment horizontal="center" vertical="center"/>
      <protection locked="0"/>
    </xf>
    <xf numFmtId="0" fontId="0" fillId="0" borderId="9" xfId="0" applyFill="1" applyBorder="1" applyAlignment="1" applyProtection="1">
      <alignment horizontal="center" vertical="center"/>
      <protection locked="0"/>
    </xf>
    <xf numFmtId="0" fontId="0" fillId="0" borderId="10" xfId="0" applyFill="1" applyBorder="1" applyAlignment="1" applyProtection="1">
      <alignment horizontal="center" vertical="center"/>
      <protection locked="0"/>
    </xf>
    <xf numFmtId="0" fontId="31" fillId="0" borderId="74" xfId="0" applyFont="1" applyFill="1" applyBorder="1" applyAlignment="1">
      <alignment horizontal="center" vertical="center"/>
    </xf>
    <xf numFmtId="14" fontId="0" fillId="2" borderId="8" xfId="0" applyNumberFormat="1" applyFill="1" applyBorder="1" applyAlignment="1" applyProtection="1">
      <alignment horizontal="center" vertical="center"/>
      <protection locked="0"/>
    </xf>
    <xf numFmtId="0" fontId="0" fillId="2" borderId="8" xfId="0" applyFill="1" applyBorder="1" applyAlignment="1" applyProtection="1">
      <alignment horizontal="center" vertical="center"/>
    </xf>
    <xf numFmtId="0" fontId="0" fillId="2" borderId="9" xfId="0" applyFill="1" applyBorder="1" applyAlignment="1" applyProtection="1">
      <alignment horizontal="center" vertical="center"/>
    </xf>
    <xf numFmtId="0" fontId="0" fillId="2" borderId="10" xfId="0" applyFill="1" applyBorder="1" applyAlignment="1" applyProtection="1">
      <alignment horizontal="center" vertical="center"/>
    </xf>
    <xf numFmtId="0" fontId="31" fillId="6" borderId="73" xfId="0" applyFont="1" applyFill="1" applyBorder="1" applyAlignment="1">
      <alignment horizontal="left" vertical="center"/>
    </xf>
    <xf numFmtId="0" fontId="31" fillId="6" borderId="25" xfId="0" applyFont="1" applyFill="1" applyBorder="1" applyAlignment="1">
      <alignment horizontal="left" vertical="center"/>
    </xf>
    <xf numFmtId="0" fontId="31" fillId="6" borderId="102" xfId="0" applyFont="1" applyFill="1" applyBorder="1" applyAlignment="1">
      <alignment horizontal="left" vertical="center"/>
    </xf>
    <xf numFmtId="38" fontId="101" fillId="0" borderId="3" xfId="0" applyNumberFormat="1" applyFont="1" applyBorder="1" applyAlignment="1">
      <alignment horizontal="center" vertical="center"/>
    </xf>
    <xf numFmtId="0" fontId="101" fillId="0" borderId="3" xfId="0" applyFont="1" applyBorder="1" applyAlignment="1">
      <alignment horizontal="center" vertical="center"/>
    </xf>
    <xf numFmtId="49" fontId="0" fillId="0" borderId="112" xfId="0" applyNumberFormat="1" applyFill="1" applyBorder="1" applyAlignment="1" applyProtection="1">
      <alignment horizontal="center" vertical="center"/>
      <protection locked="0"/>
    </xf>
    <xf numFmtId="49" fontId="0" fillId="0" borderId="36" xfId="0" applyNumberFormat="1" applyFill="1" applyBorder="1" applyAlignment="1" applyProtection="1">
      <alignment horizontal="center" vertical="center"/>
      <protection locked="0"/>
    </xf>
    <xf numFmtId="49" fontId="0" fillId="0" borderId="79" xfId="0" applyNumberFormat="1" applyFill="1" applyBorder="1" applyAlignment="1" applyProtection="1">
      <alignment horizontal="center" vertical="center"/>
      <protection locked="0"/>
    </xf>
    <xf numFmtId="49" fontId="0" fillId="0" borderId="125" xfId="0" applyNumberFormat="1" applyFill="1" applyBorder="1" applyAlignment="1" applyProtection="1">
      <alignment horizontal="center" vertical="center"/>
      <protection locked="0"/>
    </xf>
    <xf numFmtId="0" fontId="36" fillId="0" borderId="98" xfId="0" applyFont="1" applyBorder="1" applyAlignment="1">
      <alignment horizontal="center" vertical="top" textRotation="255" wrapText="1"/>
    </xf>
    <xf numFmtId="0" fontId="36" fillId="0" borderId="99" xfId="0" applyFont="1" applyBorder="1" applyAlignment="1">
      <alignment horizontal="center" vertical="top" textRotation="255" wrapText="1"/>
    </xf>
    <xf numFmtId="0" fontId="36" fillId="0" borderId="100" xfId="0" applyFont="1" applyBorder="1" applyAlignment="1">
      <alignment horizontal="center" vertical="top" textRotation="255" wrapText="1"/>
    </xf>
    <xf numFmtId="0" fontId="36" fillId="0" borderId="35" xfId="0" applyFont="1" applyBorder="1" applyAlignment="1">
      <alignment horizontal="center" vertical="top" textRotation="255" wrapText="1"/>
    </xf>
    <xf numFmtId="0" fontId="36" fillId="0" borderId="0" xfId="0" applyFont="1" applyBorder="1" applyAlignment="1">
      <alignment horizontal="center" vertical="top" textRotation="255" wrapText="1"/>
    </xf>
    <xf numFmtId="0" fontId="36" fillId="0" borderId="14" xfId="0" applyFont="1" applyBorder="1" applyAlignment="1">
      <alignment horizontal="center" vertical="top" textRotation="255" wrapText="1"/>
    </xf>
    <xf numFmtId="0" fontId="36" fillId="0" borderId="38" xfId="0" applyFont="1" applyBorder="1" applyAlignment="1">
      <alignment horizontal="center" vertical="top" textRotation="255" wrapText="1"/>
    </xf>
    <xf numFmtId="0" fontId="36" fillId="0" borderId="33" xfId="0" applyFont="1" applyBorder="1" applyAlignment="1">
      <alignment horizontal="center" vertical="top" textRotation="255" wrapText="1"/>
    </xf>
    <xf numFmtId="0" fontId="36" fillId="0" borderId="32" xfId="0" applyFont="1" applyBorder="1" applyAlignment="1">
      <alignment horizontal="center" vertical="top" textRotation="255" wrapText="1"/>
    </xf>
    <xf numFmtId="0" fontId="44" fillId="0" borderId="12" xfId="0" applyFont="1" applyBorder="1" applyAlignment="1">
      <alignment horizontal="center" vertical="center" wrapText="1"/>
    </xf>
    <xf numFmtId="0" fontId="44" fillId="0" borderId="75" xfId="0" applyFont="1" applyBorder="1" applyAlignment="1">
      <alignment horizontal="center" vertical="center" wrapText="1"/>
    </xf>
    <xf numFmtId="0" fontId="36" fillId="13" borderId="69" xfId="0" applyFont="1" applyFill="1" applyBorder="1" applyAlignment="1">
      <alignment horizontal="center" vertical="center"/>
    </xf>
    <xf numFmtId="0" fontId="36" fillId="13" borderId="12" xfId="0" applyFont="1" applyFill="1" applyBorder="1" applyAlignment="1">
      <alignment horizontal="center" vertical="center"/>
    </xf>
    <xf numFmtId="0" fontId="44" fillId="0" borderId="1" xfId="0" applyFont="1" applyBorder="1" applyAlignment="1">
      <alignment horizontal="center" vertical="center" wrapText="1"/>
    </xf>
    <xf numFmtId="0" fontId="44" fillId="0" borderId="76" xfId="0" applyFont="1" applyBorder="1" applyAlignment="1">
      <alignment horizontal="center" vertical="center" wrapText="1"/>
    </xf>
    <xf numFmtId="0" fontId="44" fillId="0" borderId="24" xfId="0" applyFont="1" applyBorder="1" applyAlignment="1">
      <alignment horizontal="center" vertical="center" wrapText="1"/>
    </xf>
    <xf numFmtId="0" fontId="44" fillId="0" borderId="72" xfId="0" applyFont="1" applyBorder="1" applyAlignment="1">
      <alignment horizontal="center" vertical="center" wrapText="1"/>
    </xf>
    <xf numFmtId="0" fontId="71" fillId="0" borderId="0" xfId="0" applyFont="1" applyAlignment="1">
      <alignment horizontal="center" vertical="center" wrapText="1"/>
    </xf>
    <xf numFmtId="0" fontId="72" fillId="0" borderId="0" xfId="0" applyFont="1" applyAlignment="1">
      <alignment horizontal="center" vertical="center" wrapText="1"/>
    </xf>
    <xf numFmtId="0" fontId="44" fillId="17" borderId="12" xfId="0" applyFont="1" applyFill="1" applyBorder="1" applyAlignment="1">
      <alignment horizontal="center" vertical="center" wrapText="1"/>
    </xf>
    <xf numFmtId="0" fontId="44" fillId="17" borderId="75" xfId="0" applyFont="1" applyFill="1" applyBorder="1" applyAlignment="1">
      <alignment horizontal="center" vertical="center" wrapText="1"/>
    </xf>
    <xf numFmtId="0" fontId="44" fillId="17" borderId="88" xfId="0" applyFont="1" applyFill="1" applyBorder="1" applyAlignment="1">
      <alignment horizontal="center" vertical="center" wrapText="1"/>
    </xf>
    <xf numFmtId="0" fontId="44" fillId="17" borderId="103" xfId="0" applyFont="1" applyFill="1" applyBorder="1" applyAlignment="1">
      <alignment horizontal="center" vertical="center" wrapText="1"/>
    </xf>
    <xf numFmtId="0" fontId="44" fillId="0" borderId="11" xfId="0" applyFont="1" applyBorder="1" applyAlignment="1">
      <alignment horizontal="center" vertical="center" wrapText="1"/>
    </xf>
    <xf numFmtId="0" fontId="44" fillId="0" borderId="96" xfId="0" applyFont="1" applyBorder="1" applyAlignment="1">
      <alignment horizontal="center" vertical="center" wrapText="1"/>
    </xf>
    <xf numFmtId="0" fontId="44" fillId="0" borderId="69" xfId="0" applyFont="1" applyBorder="1" applyAlignment="1">
      <alignment horizontal="center" vertical="center" wrapText="1"/>
    </xf>
    <xf numFmtId="0" fontId="44" fillId="0" borderId="82"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3" xfId="0" applyFont="1" applyBorder="1" applyAlignment="1">
      <alignment horizontal="center" vertical="center" wrapText="1"/>
    </xf>
    <xf numFmtId="0" fontId="44" fillId="0" borderId="77" xfId="0" applyFont="1" applyBorder="1" applyAlignment="1">
      <alignment horizontal="center" vertical="center" wrapText="1"/>
    </xf>
    <xf numFmtId="0" fontId="44" fillId="0" borderId="5" xfId="0" applyFont="1" applyBorder="1" applyAlignment="1">
      <alignment horizontal="center" vertical="center" wrapText="1"/>
    </xf>
    <xf numFmtId="0" fontId="44" fillId="0" borderId="0" xfId="0" applyFont="1" applyBorder="1" applyAlignment="1">
      <alignment horizontal="center" vertical="center" wrapText="1"/>
    </xf>
    <xf numFmtId="0" fontId="44" fillId="0" borderId="39"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33" xfId="0" applyFont="1" applyBorder="1" applyAlignment="1">
      <alignment horizontal="center" vertical="center" wrapText="1"/>
    </xf>
    <xf numFmtId="0" fontId="44" fillId="0" borderId="34" xfId="0" applyFont="1" applyBorder="1" applyAlignment="1">
      <alignment horizontal="center" vertical="center" wrapText="1"/>
    </xf>
    <xf numFmtId="0" fontId="44" fillId="15" borderId="12" xfId="0" applyFont="1" applyFill="1" applyBorder="1" applyAlignment="1">
      <alignment horizontal="center" vertical="center" wrapText="1"/>
    </xf>
    <xf numFmtId="0" fontId="44" fillId="15" borderId="75" xfId="0" applyFont="1" applyFill="1" applyBorder="1" applyAlignment="1">
      <alignment horizontal="center" vertical="center" wrapText="1"/>
    </xf>
    <xf numFmtId="0" fontId="78" fillId="0" borderId="69" xfId="0" applyFont="1" applyBorder="1" applyAlignment="1">
      <alignment horizontal="center" vertical="center" wrapText="1"/>
    </xf>
    <xf numFmtId="0" fontId="78" fillId="0" borderId="19" xfId="0" applyFont="1" applyBorder="1" applyAlignment="1">
      <alignment horizontal="center" vertical="center" wrapText="1"/>
    </xf>
    <xf numFmtId="0" fontId="78" fillId="0" borderId="20" xfId="0" applyFont="1" applyBorder="1" applyAlignment="1">
      <alignment horizontal="center" vertical="center" wrapText="1"/>
    </xf>
    <xf numFmtId="0" fontId="36" fillId="0" borderId="21" xfId="0" applyFont="1" applyBorder="1" applyAlignment="1">
      <alignment horizontal="center" vertical="top" textRotation="255" wrapText="1"/>
    </xf>
    <xf numFmtId="0" fontId="36" fillId="0" borderId="71" xfId="0" applyFont="1" applyBorder="1" applyAlignment="1">
      <alignment horizontal="center" vertical="top" textRotation="255" wrapText="1"/>
    </xf>
    <xf numFmtId="0" fontId="36" fillId="0" borderId="85" xfId="0" applyFont="1" applyBorder="1" applyAlignment="1">
      <alignment horizontal="center" vertical="top" textRotation="255" wrapText="1"/>
    </xf>
    <xf numFmtId="0" fontId="36" fillId="5" borderId="22" xfId="0" applyFont="1" applyFill="1" applyBorder="1" applyAlignment="1">
      <alignment horizontal="center" vertical="top" textRotation="255" wrapText="1"/>
    </xf>
    <xf numFmtId="0" fontId="36" fillId="5" borderId="11" xfId="0" applyFont="1" applyFill="1" applyBorder="1" applyAlignment="1">
      <alignment horizontal="center" vertical="top" textRotation="255" wrapText="1"/>
    </xf>
    <xf numFmtId="0" fontId="36" fillId="6" borderId="22" xfId="0" applyFont="1" applyFill="1" applyBorder="1" applyAlignment="1">
      <alignment horizontal="center" vertical="top" textRotation="255" wrapText="1"/>
    </xf>
    <xf numFmtId="0" fontId="36" fillId="6" borderId="11" xfId="0" applyFont="1" applyFill="1" applyBorder="1" applyAlignment="1">
      <alignment horizontal="center" vertical="top" textRotation="255" wrapText="1"/>
    </xf>
    <xf numFmtId="0" fontId="36" fillId="6" borderId="87" xfId="0" applyFont="1" applyFill="1" applyBorder="1" applyAlignment="1">
      <alignment horizontal="center" vertical="top" textRotation="255" wrapText="1"/>
    </xf>
    <xf numFmtId="0" fontId="44" fillId="0" borderId="25" xfId="0" applyFont="1" applyBorder="1" applyAlignment="1">
      <alignment horizontal="center" vertical="center" wrapText="1"/>
    </xf>
    <xf numFmtId="0" fontId="44" fillId="0" borderId="102" xfId="0" applyFont="1" applyBorder="1" applyAlignment="1">
      <alignment horizontal="center" vertical="center" wrapText="1"/>
    </xf>
    <xf numFmtId="0" fontId="36" fillId="7" borderId="69" xfId="0" applyFont="1" applyFill="1" applyBorder="1" applyAlignment="1">
      <alignment horizontal="center" vertical="center" textRotation="255" wrapText="1"/>
    </xf>
    <xf numFmtId="0" fontId="36" fillId="7" borderId="12" xfId="0" applyFont="1" applyFill="1" applyBorder="1" applyAlignment="1">
      <alignment horizontal="center" vertical="center" textRotation="255" wrapText="1"/>
    </xf>
    <xf numFmtId="0" fontId="36" fillId="7" borderId="11" xfId="0" applyFont="1" applyFill="1" applyBorder="1" applyAlignment="1">
      <alignment horizontal="center" vertical="center" textRotation="255" wrapText="1"/>
    </xf>
    <xf numFmtId="0" fontId="36" fillId="0" borderId="83" xfId="0" applyFont="1" applyBorder="1" applyAlignment="1">
      <alignment horizontal="center" vertical="center" textRotation="255" wrapText="1"/>
    </xf>
    <xf numFmtId="0" fontId="36" fillId="0" borderId="84" xfId="0" applyFont="1" applyBorder="1" applyAlignment="1">
      <alignment horizontal="center" vertical="center" textRotation="255" wrapText="1"/>
    </xf>
    <xf numFmtId="0" fontId="36" fillId="0" borderId="86" xfId="0" applyFont="1" applyBorder="1" applyAlignment="1">
      <alignment horizontal="center" vertical="center" textRotation="255" wrapText="1"/>
    </xf>
    <xf numFmtId="0" fontId="7" fillId="0" borderId="0" xfId="0" applyFont="1" applyBorder="1" applyAlignment="1">
      <alignment horizontal="center" wrapText="1"/>
    </xf>
    <xf numFmtId="0" fontId="26" fillId="0" borderId="0" xfId="0" applyFont="1" applyAlignment="1">
      <alignment horizontal="center" vertical="center" shrinkToFit="1"/>
    </xf>
    <xf numFmtId="0" fontId="26" fillId="0" borderId="0" xfId="0" applyFont="1" applyBorder="1" applyAlignment="1">
      <alignment horizontal="center" vertical="center" shrinkToFit="1"/>
    </xf>
    <xf numFmtId="0" fontId="26" fillId="0" borderId="0" xfId="0" applyFont="1" applyAlignment="1">
      <alignment vertical="center" shrinkToFit="1"/>
    </xf>
    <xf numFmtId="176" fontId="7" fillId="0" borderId="0" xfId="0" applyNumberFormat="1" applyFont="1" applyBorder="1" applyAlignment="1">
      <alignment horizontal="distributed" vertic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0"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5" fillId="0" borderId="8" xfId="0" applyFont="1" applyBorder="1" applyAlignment="1">
      <alignment horizontal="left" vertical="center" wrapText="1"/>
    </xf>
    <xf numFmtId="0" fontId="5" fillId="0" borderId="9" xfId="0" applyFont="1" applyBorder="1" applyAlignment="1">
      <alignment horizontal="left" vertical="center" wrapText="1"/>
    </xf>
    <xf numFmtId="0" fontId="26" fillId="0" borderId="9" xfId="0" applyFont="1" applyBorder="1" applyAlignment="1">
      <alignment horizontal="center" vertical="center" shrinkToFit="1"/>
    </xf>
    <xf numFmtId="0" fontId="26" fillId="0" borderId="10" xfId="0" applyFont="1" applyBorder="1" applyAlignment="1">
      <alignment horizontal="center" vertical="center" shrinkToFit="1"/>
    </xf>
    <xf numFmtId="0" fontId="26" fillId="0" borderId="9" xfId="0" applyFont="1" applyBorder="1" applyAlignment="1">
      <alignment horizontal="right" vertical="center" shrinkToFit="1"/>
    </xf>
    <xf numFmtId="0" fontId="26" fillId="0" borderId="9" xfId="0" applyFont="1" applyBorder="1" applyAlignment="1">
      <alignment horizontal="left" vertical="center" shrinkToFit="1"/>
    </xf>
    <xf numFmtId="0" fontId="26" fillId="0" borderId="10" xfId="0" applyFont="1" applyBorder="1" applyAlignment="1">
      <alignment horizontal="left" vertical="center" shrinkToFit="1"/>
    </xf>
    <xf numFmtId="0" fontId="26" fillId="0" borderId="9" xfId="0" applyFont="1" applyBorder="1" applyAlignment="1">
      <alignment horizontal="center" vertical="center" wrapText="1"/>
    </xf>
    <xf numFmtId="0" fontId="26" fillId="0" borderId="10" xfId="0" applyFont="1" applyBorder="1" applyAlignment="1">
      <alignment horizontal="center" vertical="center" wrapText="1"/>
    </xf>
    <xf numFmtId="0" fontId="7" fillId="0" borderId="0" xfId="0" applyFont="1" applyBorder="1" applyAlignment="1">
      <alignment vertical="center" wrapText="1"/>
    </xf>
    <xf numFmtId="0" fontId="7" fillId="0" borderId="0" xfId="0" applyFont="1" applyBorder="1" applyAlignment="1">
      <alignment vertical="distributed" wrapText="1"/>
    </xf>
    <xf numFmtId="179" fontId="7" fillId="0" borderId="0" xfId="0" applyNumberFormat="1" applyFont="1" applyBorder="1" applyAlignment="1">
      <alignment horizontal="center" vertical="center" wrapText="1"/>
    </xf>
    <xf numFmtId="38" fontId="26" fillId="0" borderId="0" xfId="1" applyFont="1" applyAlignment="1">
      <alignment horizontal="center" vertical="center"/>
    </xf>
    <xf numFmtId="0" fontId="7" fillId="0" borderId="0" xfId="0" applyFont="1" applyBorder="1" applyAlignment="1">
      <alignment horizontal="center" vertical="center" shrinkToFit="1"/>
    </xf>
    <xf numFmtId="0" fontId="6" fillId="0" borderId="0" xfId="0" applyFont="1" applyBorder="1" applyAlignment="1">
      <alignment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vertical="center" wrapText="1"/>
    </xf>
    <xf numFmtId="0" fontId="5" fillId="0" borderId="9" xfId="0" applyFont="1" applyBorder="1" applyAlignment="1">
      <alignment vertical="center" wrapText="1"/>
    </xf>
    <xf numFmtId="179" fontId="7" fillId="0" borderId="0" xfId="0" applyNumberFormat="1" applyFont="1" applyAlignment="1">
      <alignment horizontal="center" vertical="center"/>
    </xf>
    <xf numFmtId="0" fontId="7" fillId="0" borderId="0" xfId="0" applyFont="1" applyBorder="1" applyAlignment="1">
      <alignment vertical="center"/>
    </xf>
    <xf numFmtId="0" fontId="3" fillId="0" borderId="1" xfId="0" applyFont="1" applyBorder="1" applyAlignment="1">
      <alignment horizontal="center" vertical="center"/>
    </xf>
    <xf numFmtId="38" fontId="3" fillId="0" borderId="2" xfId="1" applyFont="1" applyBorder="1" applyAlignment="1">
      <alignment horizontal="center" vertical="center"/>
    </xf>
    <xf numFmtId="38" fontId="3" fillId="0" borderId="3" xfId="1" applyFont="1" applyBorder="1" applyAlignment="1">
      <alignment horizontal="center" vertical="center"/>
    </xf>
    <xf numFmtId="38" fontId="3" fillId="0" borderId="6" xfId="1" applyFont="1" applyBorder="1" applyAlignment="1">
      <alignment horizontal="center" vertical="center"/>
    </xf>
    <xf numFmtId="38" fontId="3" fillId="0" borderId="7" xfId="1" applyFont="1" applyBorder="1" applyAlignment="1">
      <alignment horizontal="center" vertical="center"/>
    </xf>
    <xf numFmtId="38" fontId="3" fillId="0" borderId="4" xfId="1" applyFont="1" applyBorder="1" applyAlignment="1">
      <alignment horizontal="center" vertical="center"/>
    </xf>
    <xf numFmtId="38" fontId="3" fillId="0" borderId="13" xfId="1" applyFont="1" applyBorder="1" applyAlignment="1">
      <alignment horizontal="center" vertical="center"/>
    </xf>
    <xf numFmtId="0" fontId="3" fillId="0" borderId="0" xfId="0" applyFont="1" applyAlignment="1">
      <alignment horizontal="left" vertical="center"/>
    </xf>
    <xf numFmtId="0" fontId="3" fillId="0" borderId="1" xfId="0" applyFont="1" applyBorder="1" applyAlignment="1">
      <alignment horizontal="center" vertical="center" wrapText="1"/>
    </xf>
    <xf numFmtId="0" fontId="2" fillId="0" borderId="1" xfId="0" applyFont="1" applyBorder="1" applyAlignment="1">
      <alignment horizontal="center" vertical="center" shrinkToFit="1"/>
    </xf>
    <xf numFmtId="0" fontId="3" fillId="0" borderId="5" xfId="0" applyFont="1" applyBorder="1" applyAlignment="1">
      <alignment horizontal="left" vertical="center" wrapText="1"/>
    </xf>
    <xf numFmtId="0" fontId="3" fillId="0" borderId="0" xfId="0" applyFont="1" applyAlignment="1">
      <alignment horizontal="left" vertical="center" wrapText="1"/>
    </xf>
    <xf numFmtId="0" fontId="3" fillId="0" borderId="14" xfId="0" applyFont="1" applyBorder="1" applyAlignment="1">
      <alignment horizontal="left"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7" xfId="0" applyFont="1" applyBorder="1" applyAlignment="1">
      <alignment horizontal="center" vertical="top" shrinkToFit="1"/>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3" fillId="0" borderId="10" xfId="0" applyFont="1" applyBorder="1" applyAlignment="1">
      <alignment horizontal="left" vertical="center" wrapText="1"/>
    </xf>
    <xf numFmtId="0" fontId="2" fillId="0" borderId="8" xfId="0" applyFont="1" applyBorder="1" applyAlignment="1">
      <alignment horizontal="center" vertical="center"/>
    </xf>
    <xf numFmtId="0" fontId="2" fillId="0" borderId="10" xfId="0" applyFont="1" applyBorder="1" applyAlignment="1">
      <alignment horizontal="center" vertical="center"/>
    </xf>
    <xf numFmtId="0" fontId="3" fillId="0" borderId="1" xfId="0" applyFont="1" applyBorder="1" applyAlignment="1">
      <alignment horizontal="left" vertical="center" wrapText="1"/>
    </xf>
    <xf numFmtId="0" fontId="2" fillId="0" borderId="1" xfId="0" applyFont="1" applyBorder="1" applyAlignment="1">
      <alignment horizontal="center" vertical="center"/>
    </xf>
    <xf numFmtId="0" fontId="3" fillId="0" borderId="7" xfId="0" applyFont="1" applyBorder="1" applyAlignment="1">
      <alignment horizontal="center" vertical="center" shrinkToFit="1"/>
    </xf>
    <xf numFmtId="0" fontId="3" fillId="0" borderId="0" xfId="0" applyFont="1" applyAlignment="1" applyProtection="1">
      <alignment horizontal="left" vertical="center"/>
    </xf>
    <xf numFmtId="0" fontId="6" fillId="3" borderId="44" xfId="0" applyFont="1" applyFill="1" applyBorder="1" applyAlignment="1" applyProtection="1">
      <alignment horizontal="center" vertical="center" wrapText="1"/>
    </xf>
    <xf numFmtId="0" fontId="6" fillId="3" borderId="45" xfId="0" applyFont="1" applyFill="1" applyBorder="1" applyAlignment="1" applyProtection="1">
      <alignment horizontal="center" vertical="center" wrapText="1"/>
    </xf>
    <xf numFmtId="0" fontId="6" fillId="3" borderId="47" xfId="0" applyFont="1" applyFill="1" applyBorder="1" applyAlignment="1" applyProtection="1">
      <alignment horizontal="center" vertical="center" wrapText="1"/>
    </xf>
    <xf numFmtId="0" fontId="6" fillId="3" borderId="11" xfId="0" applyFont="1" applyFill="1" applyBorder="1" applyAlignment="1" applyProtection="1">
      <alignment horizontal="center" vertical="center" wrapText="1"/>
    </xf>
    <xf numFmtId="0" fontId="6" fillId="3" borderId="49" xfId="0" applyFont="1" applyFill="1" applyBorder="1" applyAlignment="1" applyProtection="1">
      <alignment horizontal="center" vertical="center" wrapText="1"/>
    </xf>
    <xf numFmtId="0" fontId="6" fillId="3" borderId="24" xfId="0" applyFont="1" applyFill="1" applyBorder="1" applyAlignment="1" applyProtection="1">
      <alignment horizontal="center" vertical="center" wrapText="1"/>
    </xf>
    <xf numFmtId="0" fontId="20" fillId="0" borderId="45"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24" xfId="0" applyFont="1" applyBorder="1" applyAlignment="1" applyProtection="1">
      <alignment horizontal="center" vertical="center" wrapText="1"/>
    </xf>
    <xf numFmtId="0" fontId="2" fillId="0" borderId="45" xfId="0" applyFont="1" applyBorder="1" applyAlignment="1" applyProtection="1">
      <alignment horizontal="center" vertical="center" wrapText="1"/>
    </xf>
    <xf numFmtId="0" fontId="2" fillId="0" borderId="46"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48"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2" fillId="0" borderId="50" xfId="0" applyFont="1" applyBorder="1" applyAlignment="1" applyProtection="1">
      <alignment horizontal="center" vertical="center" wrapText="1"/>
    </xf>
    <xf numFmtId="0" fontId="3" fillId="3" borderId="51" xfId="0" applyFont="1" applyFill="1" applyBorder="1" applyAlignment="1" applyProtection="1">
      <alignment horizontal="center" vertical="center" wrapText="1"/>
    </xf>
    <xf numFmtId="0" fontId="3" fillId="3" borderId="25" xfId="0" applyFont="1" applyFill="1" applyBorder="1" applyAlignment="1" applyProtection="1">
      <alignment horizontal="center" vertical="center" wrapText="1"/>
    </xf>
    <xf numFmtId="0" fontId="3" fillId="3" borderId="52" xfId="0" applyFont="1" applyFill="1" applyBorder="1" applyAlignment="1" applyProtection="1">
      <alignment horizontal="center" vertical="center" wrapText="1"/>
    </xf>
    <xf numFmtId="0" fontId="3" fillId="3" borderId="1" xfId="0" applyFont="1" applyFill="1" applyBorder="1" applyAlignment="1" applyProtection="1">
      <alignment horizontal="center" vertical="center" wrapText="1"/>
    </xf>
    <xf numFmtId="0" fontId="6"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8" xfId="0" applyFont="1" applyFill="1" applyBorder="1" applyAlignment="1" applyProtection="1">
      <alignment horizontal="center" vertical="center" wrapText="1"/>
    </xf>
    <xf numFmtId="0" fontId="27" fillId="0" borderId="23" xfId="0" applyFont="1" applyBorder="1" applyAlignment="1" applyProtection="1">
      <alignment horizontal="center" vertical="center" wrapText="1"/>
    </xf>
    <xf numFmtId="0" fontId="27" fillId="0" borderId="24" xfId="0" applyFont="1" applyBorder="1" applyAlignment="1" applyProtection="1">
      <alignment horizontal="center" vertical="center" wrapText="1"/>
    </xf>
    <xf numFmtId="0" fontId="27" fillId="0" borderId="15" xfId="0" applyFont="1" applyBorder="1" applyAlignment="1" applyProtection="1">
      <alignment horizontal="center" vertical="center" wrapText="1"/>
    </xf>
    <xf numFmtId="0" fontId="27" fillId="0" borderId="19" xfId="0" applyFont="1" applyBorder="1" applyAlignment="1" applyProtection="1">
      <alignment horizontal="center" vertical="center" wrapText="1"/>
    </xf>
    <xf numFmtId="0" fontId="3" fillId="0" borderId="24" xfId="0" applyFont="1" applyBorder="1" applyAlignment="1" applyProtection="1">
      <alignment horizontal="center" vertical="center"/>
    </xf>
    <xf numFmtId="0" fontId="3" fillId="0" borderId="19" xfId="0" applyFont="1" applyBorder="1" applyAlignment="1" applyProtection="1">
      <alignment horizontal="center" vertical="center"/>
    </xf>
    <xf numFmtId="0" fontId="2" fillId="0" borderId="19" xfId="0" applyFont="1" applyBorder="1" applyAlignment="1" applyProtection="1">
      <alignment horizontal="center" vertical="center" wrapText="1"/>
    </xf>
    <xf numFmtId="0" fontId="3" fillId="0" borderId="50" xfId="0" applyFont="1" applyBorder="1" applyAlignment="1" applyProtection="1">
      <alignment horizontal="center" vertical="center"/>
    </xf>
    <xf numFmtId="0" fontId="3" fillId="0" borderId="53" xfId="0" applyFont="1" applyBorder="1" applyAlignment="1" applyProtection="1">
      <alignment horizontal="center" vertical="center"/>
    </xf>
    <xf numFmtId="0" fontId="2" fillId="0" borderId="15" xfId="0" applyFont="1" applyBorder="1" applyAlignment="1" applyProtection="1">
      <alignment horizontal="center" vertical="center" wrapText="1"/>
    </xf>
    <xf numFmtId="0" fontId="3" fillId="0" borderId="19" xfId="0" applyFont="1" applyBorder="1" applyAlignment="1" applyProtection="1">
      <alignment horizontal="center" vertical="center" wrapText="1"/>
    </xf>
    <xf numFmtId="0" fontId="2" fillId="0" borderId="27" xfId="0" applyFont="1" applyBorder="1" applyAlignment="1" applyProtection="1">
      <alignment horizontal="center" vertical="center"/>
    </xf>
    <xf numFmtId="0" fontId="2" fillId="0" borderId="28" xfId="0" applyFont="1" applyBorder="1" applyAlignment="1" applyProtection="1">
      <alignment horizontal="center" vertical="center"/>
    </xf>
    <xf numFmtId="0" fontId="2" fillId="0" borderId="31" xfId="0" applyFont="1" applyBorder="1" applyAlignment="1" applyProtection="1">
      <alignment horizontal="center" vertical="center"/>
    </xf>
    <xf numFmtId="0" fontId="2" fillId="0" borderId="32" xfId="0" applyFont="1" applyBorder="1" applyAlignment="1" applyProtection="1">
      <alignment horizontal="center" vertical="center"/>
    </xf>
    <xf numFmtId="0" fontId="3" fillId="0" borderId="27" xfId="0" applyFont="1" applyBorder="1" applyAlignment="1" applyProtection="1">
      <alignment horizontal="center" vertical="center"/>
    </xf>
    <xf numFmtId="0" fontId="3" fillId="0" borderId="29"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1" xfId="0" applyFont="1" applyBorder="1" applyAlignment="1" applyProtection="1">
      <alignment horizontal="center" vertical="center"/>
    </xf>
    <xf numFmtId="0" fontId="3" fillId="0" borderId="33" xfId="0" applyFont="1" applyBorder="1" applyAlignment="1" applyProtection="1">
      <alignment horizontal="center" vertical="center"/>
    </xf>
    <xf numFmtId="0" fontId="3" fillId="0" borderId="55" xfId="0" applyFont="1" applyBorder="1" applyAlignment="1" applyProtection="1">
      <alignment horizontal="center" vertical="center"/>
    </xf>
    <xf numFmtId="0" fontId="6" fillId="3" borderId="1" xfId="0" applyFont="1" applyFill="1" applyBorder="1" applyAlignment="1" applyProtection="1">
      <alignment horizontal="center" vertical="center"/>
    </xf>
    <xf numFmtId="0" fontId="2" fillId="0" borderId="12" xfId="0" applyFont="1" applyBorder="1" applyAlignment="1" applyProtection="1">
      <alignment horizontal="center" vertical="center" shrinkToFit="1"/>
    </xf>
    <xf numFmtId="0" fontId="2" fillId="0" borderId="57" xfId="0" applyFont="1" applyBorder="1" applyAlignment="1" applyProtection="1">
      <alignment horizontal="center" vertical="center" shrinkToFit="1"/>
    </xf>
    <xf numFmtId="0" fontId="2" fillId="0" borderId="1" xfId="0" applyFont="1" applyBorder="1" applyAlignment="1" applyProtection="1">
      <alignment horizontal="center" vertical="center" shrinkToFit="1"/>
    </xf>
    <xf numFmtId="0" fontId="2" fillId="0" borderId="58" xfId="0" applyFont="1" applyBorder="1" applyAlignment="1" applyProtection="1">
      <alignment horizontal="center" vertical="center" shrinkToFit="1"/>
    </xf>
    <xf numFmtId="0" fontId="24" fillId="3" borderId="1" xfId="0" applyFont="1" applyFill="1" applyBorder="1" applyAlignment="1" applyProtection="1">
      <alignment horizontal="center" vertical="center" wrapText="1"/>
    </xf>
    <xf numFmtId="0" fontId="3" fillId="0" borderId="9" xfId="0" applyFont="1" applyBorder="1" applyAlignment="1" applyProtection="1">
      <alignment horizontal="center" vertical="center"/>
    </xf>
    <xf numFmtId="0" fontId="2" fillId="0" borderId="10" xfId="0" applyFont="1" applyBorder="1" applyAlignment="1" applyProtection="1">
      <alignment horizontal="center" vertical="center" shrinkToFit="1"/>
    </xf>
    <xf numFmtId="0" fontId="6" fillId="3" borderId="2" xfId="0" applyFont="1" applyFill="1" applyBorder="1" applyAlignment="1" applyProtection="1">
      <alignment horizontal="center" vertical="center" wrapText="1"/>
    </xf>
    <xf numFmtId="0" fontId="6" fillId="3" borderId="3" xfId="0" applyFont="1" applyFill="1" applyBorder="1" applyAlignment="1" applyProtection="1">
      <alignment horizontal="center" vertical="center" wrapText="1"/>
    </xf>
    <xf numFmtId="0" fontId="6" fillId="3" borderId="6"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22" xfId="0" applyFont="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3" fillId="0" borderId="22" xfId="0" applyFont="1" applyBorder="1" applyAlignment="1" applyProtection="1">
      <alignment horizontal="center" vertical="center"/>
    </xf>
    <xf numFmtId="0" fontId="2" fillId="0" borderId="22" xfId="0" applyFont="1" applyBorder="1" applyAlignment="1" applyProtection="1">
      <alignment horizontal="center" vertical="center"/>
    </xf>
    <xf numFmtId="0" fontId="2" fillId="0" borderId="24" xfId="0" applyFont="1" applyBorder="1" applyAlignment="1" applyProtection="1">
      <alignment horizontal="center" vertical="center"/>
    </xf>
    <xf numFmtId="0" fontId="3" fillId="0" borderId="56" xfId="0" applyFont="1" applyBorder="1" applyAlignment="1" applyProtection="1">
      <alignment horizontal="center" vertical="center"/>
    </xf>
    <xf numFmtId="0" fontId="26" fillId="0" borderId="40" xfId="0" applyFont="1" applyBorder="1" applyAlignment="1" applyProtection="1">
      <alignment horizontal="center" vertical="center" shrinkToFit="1"/>
      <protection locked="0"/>
    </xf>
    <xf numFmtId="0" fontId="26" fillId="0" borderId="29" xfId="0" applyFont="1" applyBorder="1" applyAlignment="1" applyProtection="1">
      <alignment horizontal="center" vertical="center" shrinkToFit="1"/>
      <protection locked="0"/>
    </xf>
    <xf numFmtId="0" fontId="26" fillId="0" borderId="30" xfId="0" applyFont="1" applyBorder="1" applyAlignment="1" applyProtection="1">
      <alignment horizontal="center" vertical="center" shrinkToFit="1"/>
      <protection locked="0"/>
    </xf>
    <xf numFmtId="0" fontId="26" fillId="0" borderId="35" xfId="0" applyFont="1" applyBorder="1" applyAlignment="1" applyProtection="1">
      <alignment horizontal="center" vertical="center" shrinkToFit="1"/>
      <protection locked="0"/>
    </xf>
    <xf numFmtId="0" fontId="26" fillId="0" borderId="0" xfId="0" applyFont="1" applyBorder="1" applyAlignment="1" applyProtection="1">
      <alignment horizontal="center" vertical="center" shrinkToFit="1"/>
      <protection locked="0"/>
    </xf>
    <xf numFmtId="0" fontId="26" fillId="0" borderId="39" xfId="0" applyFont="1" applyBorder="1" applyAlignment="1" applyProtection="1">
      <alignment horizontal="center" vertical="center" shrinkToFit="1"/>
      <protection locked="0"/>
    </xf>
    <xf numFmtId="0" fontId="26" fillId="0" borderId="38" xfId="0" applyFont="1" applyBorder="1" applyAlignment="1" applyProtection="1">
      <alignment horizontal="center" vertical="center" shrinkToFit="1"/>
      <protection locked="0"/>
    </xf>
    <xf numFmtId="0" fontId="26" fillId="0" borderId="33" xfId="0" applyFont="1" applyBorder="1" applyAlignment="1" applyProtection="1">
      <alignment horizontal="center" vertical="center" shrinkToFit="1"/>
      <protection locked="0"/>
    </xf>
    <xf numFmtId="0" fontId="26" fillId="0" borderId="34" xfId="0" applyFont="1" applyBorder="1" applyAlignment="1" applyProtection="1">
      <alignment horizontal="center" vertical="center" shrinkToFit="1"/>
      <protection locked="0"/>
    </xf>
    <xf numFmtId="0" fontId="6" fillId="3" borderId="1" xfId="0" applyFont="1" applyFill="1" applyBorder="1" applyAlignment="1" applyProtection="1">
      <alignment horizontal="left" vertical="center"/>
    </xf>
    <xf numFmtId="0" fontId="6" fillId="3" borderId="36" xfId="0" applyFont="1" applyFill="1" applyBorder="1" applyAlignment="1" applyProtection="1">
      <alignment horizontal="left" vertical="center"/>
    </xf>
    <xf numFmtId="0" fontId="3" fillId="0" borderId="1" xfId="0" applyFont="1" applyBorder="1" applyAlignment="1" applyProtection="1">
      <alignment horizontal="center" vertical="center" shrinkToFit="1"/>
    </xf>
    <xf numFmtId="0" fontId="3" fillId="0" borderId="8" xfId="0" applyFont="1" applyBorder="1" applyAlignment="1" applyProtection="1">
      <alignment horizontal="center" vertical="center" shrinkToFit="1"/>
    </xf>
    <xf numFmtId="0" fontId="3" fillId="0" borderId="36" xfId="0" applyFont="1" applyBorder="1" applyAlignment="1" applyProtection="1">
      <alignment horizontal="center" vertical="center" shrinkToFit="1"/>
    </xf>
    <xf numFmtId="0" fontId="3" fillId="0" borderId="37" xfId="0" applyFont="1" applyBorder="1" applyAlignment="1" applyProtection="1">
      <alignment horizontal="center" vertical="center" shrinkToFit="1"/>
    </xf>
    <xf numFmtId="0" fontId="6" fillId="3" borderId="29" xfId="0" applyFont="1" applyFill="1" applyBorder="1" applyAlignment="1" applyProtection="1">
      <alignment horizontal="center" vertical="center" shrinkToFit="1"/>
    </xf>
    <xf numFmtId="0" fontId="6" fillId="3" borderId="33" xfId="0" applyFont="1" applyFill="1" applyBorder="1" applyAlignment="1" applyProtection="1">
      <alignment horizontal="center" vertical="center" shrinkToFit="1"/>
    </xf>
    <xf numFmtId="0" fontId="27" fillId="0" borderId="27" xfId="0" applyFont="1" applyBorder="1" applyAlignment="1" applyProtection="1">
      <alignment horizontal="center" vertical="center"/>
    </xf>
    <xf numFmtId="0" fontId="27" fillId="0" borderId="28" xfId="0" applyFont="1" applyBorder="1" applyAlignment="1" applyProtection="1">
      <alignment horizontal="center" vertical="center"/>
    </xf>
    <xf numFmtId="0" fontId="27" fillId="0" borderId="31" xfId="0" applyFont="1" applyBorder="1" applyAlignment="1" applyProtection="1">
      <alignment horizontal="center" vertical="center"/>
    </xf>
    <xf numFmtId="0" fontId="27" fillId="0" borderId="32" xfId="0" applyFont="1" applyBorder="1" applyAlignment="1" applyProtection="1">
      <alignment horizontal="center" vertical="center"/>
    </xf>
    <xf numFmtId="0" fontId="6" fillId="3" borderId="1" xfId="0" applyFont="1" applyFill="1" applyBorder="1" applyAlignment="1" applyProtection="1">
      <alignment horizontal="left" vertical="center" wrapText="1"/>
    </xf>
    <xf numFmtId="0" fontId="3" fillId="0" borderId="1" xfId="0" applyFont="1" applyBorder="1" applyAlignment="1" applyProtection="1">
      <alignment horizontal="center" vertical="center"/>
    </xf>
    <xf numFmtId="0" fontId="3" fillId="0" borderId="8" xfId="0" applyFont="1" applyBorder="1" applyAlignment="1" applyProtection="1">
      <alignment horizontal="center" vertical="center"/>
    </xf>
    <xf numFmtId="0" fontId="24" fillId="3" borderId="1" xfId="0" applyFont="1" applyFill="1" applyBorder="1" applyAlignment="1" applyProtection="1">
      <alignment horizontal="center" vertical="center"/>
    </xf>
    <xf numFmtId="0" fontId="2" fillId="0" borderId="8" xfId="0" applyFont="1" applyBorder="1" applyAlignment="1" applyProtection="1">
      <alignment horizontal="center" vertical="center" shrinkToFit="1"/>
    </xf>
    <xf numFmtId="0" fontId="20" fillId="3" borderId="1" xfId="0"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xf>
    <xf numFmtId="0" fontId="3" fillId="0" borderId="58" xfId="0" applyFont="1" applyBorder="1" applyAlignment="1" applyProtection="1">
      <alignment horizontal="center" vertical="center"/>
    </xf>
    <xf numFmtId="177" fontId="2" fillId="0" borderId="3" xfId="0" applyNumberFormat="1" applyFont="1" applyBorder="1" applyAlignment="1" applyProtection="1">
      <alignment horizontal="center" vertical="center" shrinkToFit="1"/>
    </xf>
    <xf numFmtId="177" fontId="2" fillId="0" borderId="7" xfId="0" applyNumberFormat="1" applyFont="1" applyBorder="1" applyAlignment="1" applyProtection="1">
      <alignment horizontal="center" vertical="center" shrinkToFit="1"/>
    </xf>
    <xf numFmtId="177" fontId="3" fillId="0" borderId="3" xfId="0" applyNumberFormat="1" applyFont="1" applyBorder="1" applyAlignment="1" applyProtection="1">
      <alignment horizontal="center" vertical="center"/>
    </xf>
    <xf numFmtId="177" fontId="3" fillId="0" borderId="61" xfId="0" applyNumberFormat="1" applyFont="1" applyBorder="1" applyAlignment="1" applyProtection="1">
      <alignment horizontal="center" vertical="center"/>
    </xf>
    <xf numFmtId="177" fontId="3" fillId="0" borderId="7" xfId="0" applyNumberFormat="1" applyFont="1" applyBorder="1" applyAlignment="1" applyProtection="1">
      <alignment horizontal="center" vertical="center"/>
    </xf>
    <xf numFmtId="177" fontId="3" fillId="0" borderId="62" xfId="0" applyNumberFormat="1" applyFont="1" applyBorder="1" applyAlignment="1" applyProtection="1">
      <alignment horizontal="center" vertical="center"/>
    </xf>
    <xf numFmtId="0" fontId="6" fillId="3" borderId="2" xfId="0" applyFont="1" applyFill="1" applyBorder="1" applyAlignment="1" applyProtection="1">
      <alignment horizontal="left" vertical="center" wrapText="1"/>
    </xf>
    <xf numFmtId="0" fontId="6" fillId="3" borderId="3" xfId="0" applyFont="1" applyFill="1" applyBorder="1" applyAlignment="1" applyProtection="1">
      <alignment horizontal="left" vertical="center"/>
    </xf>
    <xf numFmtId="0" fontId="6" fillId="3" borderId="4" xfId="0" applyFont="1" applyFill="1" applyBorder="1" applyAlignment="1" applyProtection="1">
      <alignment horizontal="left" vertical="center"/>
    </xf>
    <xf numFmtId="0" fontId="6" fillId="3" borderId="6" xfId="0" applyFont="1" applyFill="1" applyBorder="1" applyAlignment="1" applyProtection="1">
      <alignment horizontal="left" vertical="center"/>
    </xf>
    <xf numFmtId="0" fontId="6" fillId="3" borderId="7" xfId="0" applyFont="1" applyFill="1" applyBorder="1" applyAlignment="1" applyProtection="1">
      <alignment horizontal="left" vertical="center"/>
    </xf>
    <xf numFmtId="0" fontId="6" fillId="3" borderId="13" xfId="0" applyFont="1" applyFill="1" applyBorder="1" applyAlignment="1" applyProtection="1">
      <alignment horizontal="left" vertical="center"/>
    </xf>
    <xf numFmtId="0" fontId="6" fillId="3" borderId="6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wrapText="1"/>
    </xf>
    <xf numFmtId="0" fontId="6" fillId="3" borderId="64" xfId="0" applyFont="1" applyFill="1" applyBorder="1" applyAlignment="1" applyProtection="1">
      <alignment horizontal="center" vertical="center" wrapText="1"/>
    </xf>
    <xf numFmtId="0" fontId="6" fillId="3" borderId="65" xfId="0" applyFont="1" applyFill="1" applyBorder="1" applyAlignment="1" applyProtection="1">
      <alignment horizontal="center" vertical="center" wrapText="1"/>
    </xf>
    <xf numFmtId="0" fontId="2" fillId="0" borderId="66" xfId="0" applyFont="1" applyBorder="1" applyAlignment="1" applyProtection="1">
      <alignment horizontal="center" vertical="center"/>
    </xf>
    <xf numFmtId="0" fontId="2" fillId="0" borderId="67" xfId="0" applyFont="1" applyBorder="1" applyAlignment="1" applyProtection="1">
      <alignment horizontal="center" vertical="center"/>
    </xf>
    <xf numFmtId="0" fontId="3" fillId="0" borderId="65" xfId="0" applyFont="1" applyBorder="1" applyAlignment="1" applyProtection="1">
      <alignment horizontal="center" vertical="center"/>
    </xf>
    <xf numFmtId="0" fontId="3" fillId="3" borderId="59" xfId="0" applyFont="1" applyFill="1" applyBorder="1" applyAlignment="1" applyProtection="1">
      <alignment horizontal="center" vertical="center"/>
    </xf>
    <xf numFmtId="0" fontId="3" fillId="3" borderId="3" xfId="0" applyFont="1" applyFill="1" applyBorder="1" applyAlignment="1" applyProtection="1">
      <alignment horizontal="center" vertical="center"/>
    </xf>
    <xf numFmtId="0" fontId="3" fillId="3" borderId="60" xfId="0" applyFont="1" applyFill="1" applyBorder="1" applyAlignment="1" applyProtection="1">
      <alignment horizontal="center" vertical="center"/>
    </xf>
    <xf numFmtId="0" fontId="3" fillId="3" borderId="0" xfId="0" applyFont="1" applyFill="1" applyBorder="1" applyAlignment="1" applyProtection="1">
      <alignment horizontal="center" vertical="center"/>
    </xf>
    <xf numFmtId="0" fontId="3" fillId="3" borderId="14" xfId="0" applyFont="1" applyFill="1" applyBorder="1" applyAlignment="1" applyProtection="1">
      <alignment horizontal="center" vertical="center"/>
    </xf>
    <xf numFmtId="0" fontId="3" fillId="3" borderId="63" xfId="0" applyFont="1" applyFill="1" applyBorder="1" applyAlignment="1" applyProtection="1">
      <alignment horizontal="center" vertical="center"/>
    </xf>
    <xf numFmtId="0" fontId="3" fillId="3" borderId="33" xfId="0" applyFont="1" applyFill="1" applyBorder="1" applyAlignment="1" applyProtection="1">
      <alignment horizontal="center" vertical="center"/>
    </xf>
    <xf numFmtId="0" fontId="3" fillId="3" borderId="32" xfId="0" applyFont="1" applyFill="1" applyBorder="1" applyAlignment="1" applyProtection="1">
      <alignment horizontal="center" vertical="center"/>
    </xf>
    <xf numFmtId="0" fontId="6" fillId="3" borderId="3" xfId="0" applyFont="1" applyFill="1" applyBorder="1" applyAlignment="1" applyProtection="1">
      <alignment horizontal="left" vertical="center" wrapText="1"/>
    </xf>
    <xf numFmtId="0" fontId="6" fillId="3" borderId="4" xfId="0" applyFont="1" applyFill="1" applyBorder="1" applyAlignment="1" applyProtection="1">
      <alignment horizontal="left" vertical="center" wrapText="1"/>
    </xf>
    <xf numFmtId="0" fontId="6" fillId="3" borderId="5" xfId="0" applyFont="1" applyFill="1" applyBorder="1" applyAlignment="1" applyProtection="1">
      <alignment horizontal="left" vertical="center" wrapText="1"/>
    </xf>
    <xf numFmtId="0" fontId="6" fillId="3" borderId="0" xfId="0" applyFont="1" applyFill="1" applyBorder="1" applyAlignment="1" applyProtection="1">
      <alignment horizontal="left" vertical="center" wrapText="1"/>
    </xf>
    <xf numFmtId="0" fontId="6" fillId="3" borderId="14" xfId="0" applyFont="1" applyFill="1" applyBorder="1" applyAlignment="1" applyProtection="1">
      <alignment horizontal="left" vertical="center" wrapText="1"/>
    </xf>
    <xf numFmtId="0" fontId="6" fillId="3" borderId="2" xfId="0" applyFont="1" applyFill="1" applyBorder="1" applyAlignment="1" applyProtection="1">
      <alignment horizontal="left" vertical="center" shrinkToFit="1"/>
    </xf>
    <xf numFmtId="0" fontId="6" fillId="3" borderId="3" xfId="0" applyFont="1" applyFill="1" applyBorder="1" applyAlignment="1" applyProtection="1">
      <alignment horizontal="left" vertical="center" shrinkToFit="1"/>
    </xf>
    <xf numFmtId="0" fontId="6" fillId="3" borderId="4" xfId="0" applyFont="1" applyFill="1" applyBorder="1" applyAlignment="1" applyProtection="1">
      <alignment horizontal="left" vertical="center" shrinkToFit="1"/>
    </xf>
    <xf numFmtId="0" fontId="6" fillId="3" borderId="6" xfId="0" applyFont="1" applyFill="1" applyBorder="1" applyAlignment="1" applyProtection="1">
      <alignment horizontal="left" vertical="center" shrinkToFit="1"/>
    </xf>
    <xf numFmtId="0" fontId="6" fillId="3" borderId="7" xfId="0" applyFont="1" applyFill="1" applyBorder="1" applyAlignment="1" applyProtection="1">
      <alignment horizontal="left" vertical="center" shrinkToFit="1"/>
    </xf>
    <xf numFmtId="0" fontId="6" fillId="3" borderId="13" xfId="0" applyFont="1" applyFill="1" applyBorder="1" applyAlignment="1" applyProtection="1">
      <alignment horizontal="left" vertical="center" shrinkToFit="1"/>
    </xf>
    <xf numFmtId="0" fontId="6" fillId="3" borderId="2" xfId="0" applyFont="1" applyFill="1" applyBorder="1" applyAlignment="1" applyProtection="1">
      <alignment horizontal="left" vertical="center" wrapText="1" shrinkToFit="1"/>
    </xf>
    <xf numFmtId="0" fontId="6" fillId="3" borderId="3" xfId="0" applyFont="1" applyFill="1" applyBorder="1" applyAlignment="1" applyProtection="1">
      <alignment horizontal="left" vertical="center" wrapText="1" shrinkToFit="1"/>
    </xf>
    <xf numFmtId="0" fontId="6" fillId="3" borderId="4" xfId="0" applyFont="1" applyFill="1" applyBorder="1" applyAlignment="1" applyProtection="1">
      <alignment horizontal="left" vertical="center" wrapText="1" shrinkToFit="1"/>
    </xf>
    <xf numFmtId="0" fontId="6" fillId="3" borderId="6" xfId="0" applyFont="1" applyFill="1" applyBorder="1" applyAlignment="1" applyProtection="1">
      <alignment horizontal="left" vertical="center" wrapText="1" shrinkToFit="1"/>
    </xf>
    <xf numFmtId="0" fontId="6" fillId="3" borderId="7" xfId="0" applyFont="1" applyFill="1" applyBorder="1" applyAlignment="1" applyProtection="1">
      <alignment horizontal="left" vertical="center" wrapText="1" shrinkToFit="1"/>
    </xf>
    <xf numFmtId="0" fontId="6" fillId="3" borderId="13" xfId="0" applyFont="1" applyFill="1" applyBorder="1" applyAlignment="1" applyProtection="1">
      <alignment horizontal="left" vertical="center" wrapText="1" shrinkToFit="1"/>
    </xf>
    <xf numFmtId="0" fontId="3" fillId="0" borderId="2" xfId="0" applyFont="1" applyBorder="1" applyAlignment="1" applyProtection="1">
      <alignment horizontal="center" vertical="center"/>
    </xf>
    <xf numFmtId="0" fontId="3" fillId="0" borderId="3" xfId="0" applyFont="1" applyBorder="1" applyAlignment="1" applyProtection="1">
      <alignment horizontal="center" vertical="center"/>
    </xf>
    <xf numFmtId="0" fontId="3" fillId="0" borderId="6" xfId="0" applyFont="1" applyBorder="1" applyAlignment="1" applyProtection="1">
      <alignment horizontal="center" vertical="center"/>
    </xf>
    <xf numFmtId="0" fontId="3" fillId="0" borderId="7" xfId="0" applyFont="1" applyBorder="1" applyAlignment="1" applyProtection="1">
      <alignment horizontal="center" vertical="center"/>
    </xf>
    <xf numFmtId="0" fontId="3" fillId="0" borderId="0" xfId="0" applyFont="1" applyAlignment="1">
      <alignment horizontal="center" vertical="center" shrinkToFit="1"/>
    </xf>
    <xf numFmtId="0" fontId="3" fillId="0" borderId="0" xfId="0" applyFont="1" applyAlignment="1">
      <alignment horizontal="center" vertical="center"/>
    </xf>
    <xf numFmtId="0" fontId="3" fillId="0" borderId="0" xfId="0" applyFont="1" applyAlignment="1">
      <alignment horizontal="left" vertical="center" shrinkToFit="1"/>
    </xf>
    <xf numFmtId="179" fontId="3" fillId="0" borderId="0" xfId="0" applyNumberFormat="1" applyFont="1" applyAlignment="1">
      <alignment horizontal="right" vertical="center"/>
    </xf>
    <xf numFmtId="0" fontId="3" fillId="0" borderId="0" xfId="0" applyFont="1" applyAlignment="1">
      <alignment vertical="center" wrapText="1"/>
    </xf>
    <xf numFmtId="0" fontId="3" fillId="0" borderId="0" xfId="0" applyFont="1" applyAlignment="1">
      <alignment vertical="center"/>
    </xf>
    <xf numFmtId="49" fontId="3" fillId="0" borderId="0" xfId="0" applyNumberFormat="1" applyFont="1" applyAlignment="1">
      <alignment horizontal="center" vertical="center"/>
    </xf>
    <xf numFmtId="179" fontId="3" fillId="0" borderId="0" xfId="0" applyNumberFormat="1" applyFont="1" applyAlignment="1">
      <alignment horizontal="distributed" vertical="center"/>
    </xf>
    <xf numFmtId="0" fontId="66" fillId="16" borderId="35" xfId="0" applyFont="1" applyFill="1" applyBorder="1" applyAlignment="1" applyProtection="1">
      <alignment horizontal="center" vertical="center"/>
    </xf>
    <xf numFmtId="0" fontId="66" fillId="16" borderId="0" xfId="0" applyFont="1" applyFill="1" applyAlignment="1" applyProtection="1">
      <alignment horizontal="center" vertical="center"/>
    </xf>
    <xf numFmtId="0" fontId="66" fillId="16" borderId="38" xfId="0" applyFont="1" applyFill="1" applyBorder="1" applyAlignment="1" applyProtection="1">
      <alignment horizontal="center" vertical="center"/>
    </xf>
    <xf numFmtId="0" fontId="66" fillId="16" borderId="33" xfId="0" applyFont="1" applyFill="1" applyBorder="1" applyAlignment="1" applyProtection="1">
      <alignment horizontal="center" vertical="center"/>
    </xf>
    <xf numFmtId="0" fontId="66" fillId="16" borderId="14" xfId="0" applyFont="1" applyFill="1" applyBorder="1" applyAlignment="1" applyProtection="1">
      <alignment horizontal="center" vertical="center"/>
    </xf>
    <xf numFmtId="0" fontId="0" fillId="0" borderId="0" xfId="0" applyAlignment="1" applyProtection="1">
      <alignment horizontal="left" vertical="center" shrinkToFit="1"/>
    </xf>
    <xf numFmtId="0" fontId="0" fillId="0" borderId="81" xfId="0" applyBorder="1" applyAlignment="1" applyProtection="1">
      <alignment horizontal="left" vertical="center"/>
    </xf>
    <xf numFmtId="0" fontId="0" fillId="0" borderId="17" xfId="0" applyBorder="1" applyAlignment="1" applyProtection="1">
      <alignment horizontal="left" vertical="center"/>
    </xf>
    <xf numFmtId="0" fontId="0" fillId="0" borderId="21" xfId="0" applyBorder="1" applyProtection="1">
      <alignment vertical="center"/>
    </xf>
    <xf numFmtId="0" fontId="0" fillId="0" borderId="23" xfId="0" applyBorder="1" applyProtection="1">
      <alignment vertical="center"/>
    </xf>
    <xf numFmtId="0" fontId="0" fillId="0" borderId="22" xfId="0" applyBorder="1" applyAlignment="1" applyProtection="1">
      <alignment horizontal="center" vertical="center"/>
    </xf>
    <xf numFmtId="0" fontId="0" fillId="0" borderId="11" xfId="0" applyBorder="1" applyAlignment="1" applyProtection="1">
      <alignment horizontal="center" vertical="center"/>
    </xf>
    <xf numFmtId="0" fontId="0" fillId="0" borderId="31" xfId="0" applyBorder="1" applyAlignment="1" applyProtection="1">
      <alignment horizontal="center" vertical="center"/>
    </xf>
    <xf numFmtId="0" fontId="0" fillId="0" borderId="33" xfId="0" applyBorder="1" applyAlignment="1" applyProtection="1">
      <alignment horizontal="center" vertical="center"/>
    </xf>
    <xf numFmtId="0" fontId="0" fillId="0" borderId="16" xfId="0" applyBorder="1" applyAlignment="1" applyProtection="1">
      <alignment horizontal="center" vertical="center"/>
    </xf>
    <xf numFmtId="0" fontId="0" fillId="0" borderId="17" xfId="0" applyBorder="1" applyAlignment="1" applyProtection="1">
      <alignment horizontal="center" vertical="center"/>
    </xf>
    <xf numFmtId="0" fontId="0" fillId="0" borderId="6" xfId="0" applyBorder="1" applyAlignment="1" applyProtection="1">
      <alignment horizontal="center" vertical="center"/>
    </xf>
    <xf numFmtId="0" fontId="0" fillId="0" borderId="7" xfId="0" applyBorder="1" applyAlignment="1" applyProtection="1">
      <alignment horizontal="center" vertical="center"/>
    </xf>
    <xf numFmtId="0" fontId="3" fillId="0" borderId="0" xfId="0" applyFont="1" applyAlignment="1" applyProtection="1">
      <alignment horizontal="center" vertical="center" wrapText="1"/>
    </xf>
    <xf numFmtId="0" fontId="3" fillId="0" borderId="0" xfId="0" applyFont="1" applyAlignment="1" applyProtection="1">
      <alignment horizontal="center" vertical="center"/>
    </xf>
    <xf numFmtId="0" fontId="3" fillId="0" borderId="0" xfId="0" applyFont="1" applyAlignment="1" applyProtection="1">
      <alignment horizontal="center" vertical="center" shrinkToFit="1"/>
    </xf>
    <xf numFmtId="49" fontId="3" fillId="0" borderId="0" xfId="0" applyNumberFormat="1" applyFont="1" applyAlignment="1" applyProtection="1">
      <alignment horizontal="left" vertical="center"/>
    </xf>
    <xf numFmtId="49" fontId="3" fillId="0" borderId="0" xfId="0" applyNumberFormat="1" applyFont="1" applyAlignment="1" applyProtection="1">
      <alignment horizontal="center" vertical="center" shrinkToFit="1"/>
    </xf>
    <xf numFmtId="0" fontId="4" fillId="0" borderId="8"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 xfId="0" applyFont="1" applyBorder="1" applyAlignment="1" applyProtection="1">
      <alignment horizontal="center" vertical="center" wrapText="1"/>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4"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13" xfId="0" applyFont="1" applyBorder="1" applyAlignment="1" applyProtection="1">
      <alignment horizontal="center" vertical="center"/>
    </xf>
    <xf numFmtId="0" fontId="4" fillId="0" borderId="9" xfId="0" applyFont="1" applyBorder="1" applyAlignment="1" applyProtection="1">
      <alignment horizontal="center" vertical="center" wrapText="1"/>
    </xf>
    <xf numFmtId="0" fontId="4" fillId="0" borderId="10" xfId="0" applyFont="1" applyBorder="1" applyAlignment="1" applyProtection="1">
      <alignment horizontal="center" vertical="center" wrapText="1"/>
    </xf>
    <xf numFmtId="0" fontId="4" fillId="0" borderId="9" xfId="0" applyFont="1" applyBorder="1" applyAlignment="1" applyProtection="1">
      <alignment horizontal="center" vertical="center"/>
    </xf>
    <xf numFmtId="0" fontId="4" fillId="0" borderId="10" xfId="0" applyFont="1" applyBorder="1" applyAlignment="1" applyProtection="1">
      <alignment horizontal="center" vertical="center"/>
    </xf>
    <xf numFmtId="0" fontId="4" fillId="0" borderId="9" xfId="0" applyFont="1" applyBorder="1" applyAlignment="1" applyProtection="1">
      <alignment horizontal="center" vertical="center" shrinkToFit="1"/>
    </xf>
    <xf numFmtId="0" fontId="4" fillId="0" borderId="10" xfId="0" applyFont="1" applyBorder="1" applyAlignment="1" applyProtection="1">
      <alignment horizontal="center" vertical="center" shrinkToFit="1"/>
    </xf>
    <xf numFmtId="0" fontId="21" fillId="0" borderId="0" xfId="0" applyFont="1" applyAlignment="1">
      <alignment horizontal="center" vertical="center" shrinkToFit="1"/>
    </xf>
    <xf numFmtId="0" fontId="2" fillId="0" borderId="40" xfId="0" applyFont="1" applyFill="1" applyBorder="1" applyAlignment="1" applyProtection="1">
      <alignment horizontal="center" vertical="center"/>
      <protection locked="0"/>
    </xf>
    <xf numFmtId="0" fontId="2" fillId="0" borderId="29"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0" borderId="35"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39" xfId="0" applyFont="1" applyFill="1" applyBorder="1" applyAlignment="1" applyProtection="1">
      <alignment horizontal="center" vertical="center"/>
      <protection locked="0"/>
    </xf>
    <xf numFmtId="0" fontId="2" fillId="0" borderId="38" xfId="0" applyFont="1" applyFill="1" applyBorder="1" applyAlignment="1" applyProtection="1">
      <alignment horizontal="center" vertical="center"/>
      <protection locked="0"/>
    </xf>
    <xf numFmtId="0" fontId="2" fillId="0" borderId="33" xfId="0" applyFont="1" applyFill="1" applyBorder="1" applyAlignment="1" applyProtection="1">
      <alignment horizontal="center" vertical="center"/>
      <protection locked="0"/>
    </xf>
    <xf numFmtId="0" fontId="2" fillId="0" borderId="34" xfId="0" applyFont="1" applyFill="1" applyBorder="1" applyAlignment="1" applyProtection="1">
      <alignment horizontal="center" vertical="center"/>
      <protection locked="0"/>
    </xf>
    <xf numFmtId="0" fontId="3" fillId="0" borderId="0" xfId="0" applyFont="1" applyAlignment="1" applyProtection="1">
      <alignment horizontal="left" vertical="center" shrinkToFit="1"/>
    </xf>
    <xf numFmtId="176" fontId="3" fillId="0" borderId="0" xfId="0" applyNumberFormat="1" applyFont="1" applyAlignment="1" applyProtection="1">
      <alignment horizontal="distributed" vertical="center"/>
    </xf>
    <xf numFmtId="0" fontId="4" fillId="0" borderId="9" xfId="0" applyFont="1" applyBorder="1" applyAlignment="1" applyProtection="1">
      <alignment horizontal="left" vertical="center" shrinkToFit="1"/>
    </xf>
    <xf numFmtId="0" fontId="4" fillId="0" borderId="10" xfId="0" applyFont="1" applyBorder="1" applyAlignment="1" applyProtection="1">
      <alignment horizontal="left" vertical="center" shrinkToFit="1"/>
    </xf>
    <xf numFmtId="0" fontId="3" fillId="0" borderId="7" xfId="0" applyFont="1" applyBorder="1" applyAlignment="1" applyProtection="1">
      <alignment horizontal="center" vertical="center" shrinkToFit="1"/>
    </xf>
    <xf numFmtId="0" fontId="4" fillId="0" borderId="9" xfId="0" applyFont="1" applyBorder="1" applyAlignment="1" applyProtection="1">
      <alignment horizontal="right" vertical="center" shrinkToFit="1"/>
    </xf>
    <xf numFmtId="0" fontId="4" fillId="0" borderId="3" xfId="0" applyFont="1" applyBorder="1" applyAlignment="1" applyProtection="1">
      <alignment horizontal="center" vertical="center" wrapText="1"/>
    </xf>
    <xf numFmtId="0" fontId="4" fillId="0" borderId="4"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6" xfId="0" applyFont="1" applyBorder="1" applyAlignment="1" applyProtection="1">
      <alignment horizontal="center" vertical="center" wrapText="1"/>
    </xf>
    <xf numFmtId="0" fontId="4" fillId="0" borderId="7"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3" fillId="0" borderId="0" xfId="0" applyFont="1" applyAlignment="1">
      <alignment horizontal="center" vertical="center" wrapText="1"/>
    </xf>
    <xf numFmtId="49" fontId="3" fillId="0" borderId="0" xfId="0" applyNumberFormat="1" applyFont="1" applyAlignment="1">
      <alignment horizontal="left" vertical="center"/>
    </xf>
    <xf numFmtId="49" fontId="3" fillId="0" borderId="0" xfId="0" applyNumberFormat="1" applyFont="1" applyAlignment="1">
      <alignment horizontal="center" vertical="center" shrinkToFit="1"/>
    </xf>
    <xf numFmtId="0" fontId="4" fillId="0" borderId="2" xfId="0" applyFont="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center" vertical="center"/>
    </xf>
    <xf numFmtId="0" fontId="4" fillId="0" borderId="14"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13" xfId="0" applyFont="1" applyBorder="1" applyAlignment="1">
      <alignment horizontal="center" vertical="center"/>
    </xf>
    <xf numFmtId="0" fontId="3" fillId="0" borderId="9" xfId="0" applyNumberFormat="1" applyFont="1" applyBorder="1" applyAlignment="1">
      <alignment horizontal="center" vertical="center"/>
    </xf>
    <xf numFmtId="0" fontId="3" fillId="0" borderId="10" xfId="0" applyNumberFormat="1" applyFont="1" applyBorder="1" applyAlignment="1">
      <alignment horizontal="center" vertical="center"/>
    </xf>
    <xf numFmtId="0" fontId="3" fillId="0" borderId="9" xfId="0" applyFont="1" applyBorder="1" applyAlignment="1">
      <alignment horizontal="left" vertical="center" shrinkToFit="1"/>
    </xf>
    <xf numFmtId="0" fontId="3" fillId="0" borderId="10" xfId="0" applyFont="1" applyBorder="1" applyAlignment="1">
      <alignment horizontal="left" vertical="center" shrinkToFit="1"/>
    </xf>
    <xf numFmtId="0" fontId="3" fillId="0" borderId="9" xfId="0" applyFont="1" applyBorder="1" applyAlignment="1">
      <alignment horizontal="right" vertical="center" shrinkToFit="1"/>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9" xfId="0" applyFont="1" applyBorder="1" applyAlignment="1">
      <alignment horizontal="center" vertical="center" shrinkToFit="1"/>
    </xf>
    <xf numFmtId="0" fontId="3" fillId="0" borderId="10" xfId="0" applyFont="1" applyBorder="1" applyAlignment="1">
      <alignment horizontal="center" vertical="center" shrinkToFit="1"/>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179" fontId="49" fillId="0" borderId="0" xfId="0" applyNumberFormat="1" applyFont="1" applyAlignment="1">
      <alignment horizontal="right" vertical="center"/>
    </xf>
    <xf numFmtId="177" fontId="3" fillId="0" borderId="0" xfId="0" applyNumberFormat="1" applyFont="1" applyAlignment="1">
      <alignment horizontal="center" vertical="center" shrinkToFit="1"/>
    </xf>
    <xf numFmtId="0" fontId="3" fillId="0" borderId="0" xfId="0" applyFont="1" applyAlignment="1">
      <alignment horizontal="distributed" vertical="center"/>
    </xf>
    <xf numFmtId="0" fontId="100" fillId="0" borderId="40" xfId="0" applyFont="1" applyBorder="1" applyAlignment="1" applyProtection="1">
      <alignment horizontal="center" vertical="center"/>
      <protection locked="0"/>
    </xf>
    <xf numFmtId="0" fontId="100" fillId="0" borderId="29" xfId="0" applyFont="1" applyBorder="1" applyAlignment="1" applyProtection="1">
      <alignment horizontal="center" vertical="center"/>
      <protection locked="0"/>
    </xf>
    <xf numFmtId="0" fontId="100" fillId="0" borderId="30" xfId="0" applyFont="1" applyBorder="1" applyAlignment="1" applyProtection="1">
      <alignment horizontal="center" vertical="center"/>
      <protection locked="0"/>
    </xf>
    <xf numFmtId="0" fontId="100" fillId="0" borderId="35" xfId="0" applyFont="1" applyBorder="1" applyAlignment="1" applyProtection="1">
      <alignment horizontal="center" vertical="center"/>
      <protection locked="0"/>
    </xf>
    <xf numFmtId="0" fontId="100" fillId="0" borderId="0" xfId="0" applyFont="1" applyBorder="1" applyAlignment="1" applyProtection="1">
      <alignment horizontal="center" vertical="center"/>
      <protection locked="0"/>
    </xf>
    <xf numFmtId="0" fontId="100" fillId="0" borderId="39" xfId="0" applyFont="1" applyBorder="1" applyAlignment="1" applyProtection="1">
      <alignment horizontal="center" vertical="center"/>
      <protection locked="0"/>
    </xf>
    <xf numFmtId="0" fontId="100" fillId="0" borderId="38" xfId="0" applyFont="1" applyBorder="1" applyAlignment="1" applyProtection="1">
      <alignment horizontal="center" vertical="center"/>
      <protection locked="0"/>
    </xf>
    <xf numFmtId="0" fontId="100" fillId="0" borderId="33" xfId="0" applyFont="1" applyBorder="1" applyAlignment="1" applyProtection="1">
      <alignment horizontal="center" vertical="center"/>
      <protection locked="0"/>
    </xf>
    <xf numFmtId="0" fontId="100" fillId="0" borderId="34" xfId="0" applyFont="1" applyBorder="1" applyAlignment="1" applyProtection="1">
      <alignment horizontal="center" vertical="center"/>
      <protection locked="0"/>
    </xf>
    <xf numFmtId="0" fontId="3" fillId="0" borderId="2" xfId="0" applyFont="1" applyBorder="1" applyAlignment="1" applyProtection="1">
      <alignment horizontal="left" vertical="center"/>
    </xf>
    <xf numFmtId="0" fontId="3" fillId="0" borderId="3" xfId="0" applyFont="1" applyBorder="1" applyAlignment="1" applyProtection="1">
      <alignment horizontal="left" vertical="center"/>
    </xf>
    <xf numFmtId="0" fontId="3" fillId="0" borderId="4" xfId="0" applyFont="1" applyBorder="1" applyAlignment="1" applyProtection="1">
      <alignment horizontal="left" vertical="center"/>
    </xf>
    <xf numFmtId="0" fontId="3" fillId="0" borderId="6" xfId="0" applyFont="1" applyBorder="1" applyAlignment="1" applyProtection="1">
      <alignment horizontal="left" vertical="center"/>
    </xf>
    <xf numFmtId="0" fontId="3" fillId="0" borderId="7" xfId="0" applyFont="1" applyBorder="1" applyAlignment="1" applyProtection="1">
      <alignment horizontal="left" vertical="center"/>
    </xf>
    <xf numFmtId="0" fontId="3" fillId="0" borderId="13" xfId="0" applyFont="1" applyBorder="1" applyAlignment="1" applyProtection="1">
      <alignment horizontal="left" vertical="center"/>
    </xf>
    <xf numFmtId="38" fontId="2" fillId="0" borderId="2" xfId="1" applyFont="1" applyBorder="1" applyAlignment="1" applyProtection="1">
      <alignment horizontal="center" vertical="center"/>
    </xf>
    <xf numFmtId="38" fontId="2" fillId="0" borderId="3" xfId="1" applyFont="1" applyBorder="1" applyAlignment="1" applyProtection="1">
      <alignment horizontal="center" vertical="center"/>
    </xf>
    <xf numFmtId="38" fontId="2" fillId="0" borderId="6" xfId="1" applyFont="1" applyBorder="1" applyAlignment="1" applyProtection="1">
      <alignment horizontal="center" vertical="center"/>
    </xf>
    <xf numFmtId="38" fontId="2" fillId="0" borderId="7" xfId="1" applyFont="1" applyBorder="1" applyAlignment="1" applyProtection="1">
      <alignment horizontal="center" vertical="center"/>
    </xf>
    <xf numFmtId="0" fontId="3" fillId="0" borderId="10" xfId="0" applyFont="1" applyBorder="1" applyAlignment="1" applyProtection="1">
      <alignment horizontal="center" vertical="center"/>
    </xf>
    <xf numFmtId="0" fontId="3" fillId="0" borderId="1" xfId="0" applyFont="1" applyBorder="1" applyAlignment="1" applyProtection="1">
      <alignment horizontal="left" vertical="center"/>
    </xf>
    <xf numFmtId="38" fontId="2" fillId="0" borderId="1" xfId="1" applyFont="1" applyBorder="1" applyAlignment="1" applyProtection="1">
      <alignment horizontal="center" vertical="center"/>
    </xf>
    <xf numFmtId="38" fontId="2" fillId="0" borderId="8" xfId="1" applyFont="1" applyBorder="1" applyAlignment="1" applyProtection="1">
      <alignment horizontal="center" vertical="center"/>
    </xf>
    <xf numFmtId="177" fontId="2" fillId="0" borderId="1" xfId="0" applyNumberFormat="1" applyFont="1" applyBorder="1" applyAlignment="1" applyProtection="1">
      <alignment horizontal="center" vertical="center"/>
    </xf>
    <xf numFmtId="177" fontId="2" fillId="0" borderId="8" xfId="0" applyNumberFormat="1" applyFont="1" applyBorder="1" applyAlignment="1" applyProtection="1">
      <alignment horizontal="center" vertical="center"/>
    </xf>
    <xf numFmtId="0" fontId="3" fillId="0" borderId="4" xfId="0" applyFont="1" applyBorder="1" applyAlignment="1" applyProtection="1">
      <alignment horizontal="center" vertical="center"/>
    </xf>
    <xf numFmtId="0" fontId="3" fillId="0" borderId="13" xfId="0" applyFont="1" applyBorder="1" applyAlignment="1" applyProtection="1">
      <alignment horizontal="center" vertical="center"/>
    </xf>
    <xf numFmtId="0" fontId="3" fillId="0" borderId="1" xfId="0" applyFont="1" applyBorder="1" applyAlignment="1" applyProtection="1">
      <alignment horizontal="left" vertical="center" wrapText="1"/>
    </xf>
    <xf numFmtId="0" fontId="2" fillId="0" borderId="2"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14" xfId="0" applyFont="1" applyBorder="1" applyAlignment="1" applyProtection="1">
      <alignment horizontal="center" vertical="center"/>
    </xf>
    <xf numFmtId="0" fontId="3" fillId="0" borderId="2" xfId="0" applyFont="1" applyBorder="1" applyAlignment="1" applyProtection="1">
      <alignment horizontal="center" vertical="center" wrapText="1"/>
    </xf>
    <xf numFmtId="0" fontId="3" fillId="0" borderId="3" xfId="0" applyFont="1" applyBorder="1" applyAlignment="1" applyProtection="1">
      <alignment horizontal="center" vertical="center" wrapText="1"/>
    </xf>
    <xf numFmtId="0" fontId="3" fillId="0" borderId="4" xfId="0" applyFont="1" applyBorder="1" applyAlignment="1" applyProtection="1">
      <alignment horizontal="center" vertical="center" wrapText="1"/>
    </xf>
    <xf numFmtId="0" fontId="3" fillId="0" borderId="5" xfId="0" applyFont="1" applyBorder="1" applyAlignment="1" applyProtection="1">
      <alignment horizontal="center" vertical="center" wrapText="1"/>
    </xf>
    <xf numFmtId="0" fontId="3" fillId="0" borderId="14" xfId="0" applyFont="1" applyBorder="1" applyAlignment="1" applyProtection="1">
      <alignment horizontal="center" vertical="center" wrapText="1"/>
    </xf>
    <xf numFmtId="179" fontId="2" fillId="0" borderId="1" xfId="0" applyNumberFormat="1" applyFont="1" applyBorder="1" applyAlignment="1" applyProtection="1">
      <alignment horizontal="center" vertical="center" shrinkToFit="1"/>
    </xf>
    <xf numFmtId="0" fontId="3" fillId="0" borderId="5" xfId="0" applyFont="1" applyBorder="1" applyAlignment="1" applyProtection="1">
      <alignment horizontal="center" vertical="center"/>
    </xf>
    <xf numFmtId="0" fontId="3" fillId="0" borderId="14"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13" xfId="0" applyFont="1" applyBorder="1" applyAlignment="1" applyProtection="1">
      <alignment horizontal="center" vertical="center"/>
    </xf>
    <xf numFmtId="0" fontId="23" fillId="0" borderId="2" xfId="0" applyFont="1" applyBorder="1" applyAlignment="1" applyProtection="1">
      <alignment horizontal="center" vertical="center"/>
    </xf>
    <xf numFmtId="0" fontId="23" fillId="0" borderId="3" xfId="0" applyFont="1" applyBorder="1" applyAlignment="1" applyProtection="1">
      <alignment horizontal="center" vertical="center"/>
    </xf>
    <xf numFmtId="0" fontId="23" fillId="0" borderId="4" xfId="0" applyFont="1" applyBorder="1" applyAlignment="1" applyProtection="1">
      <alignment horizontal="center" vertical="center"/>
    </xf>
    <xf numFmtId="0" fontId="23" fillId="0" borderId="6" xfId="0" applyFont="1" applyBorder="1" applyAlignment="1" applyProtection="1">
      <alignment horizontal="center" vertical="center"/>
    </xf>
    <xf numFmtId="0" fontId="23" fillId="0" borderId="7" xfId="0" applyFont="1" applyBorder="1" applyAlignment="1" applyProtection="1">
      <alignment horizontal="center" vertical="center"/>
    </xf>
    <xf numFmtId="0" fontId="23" fillId="0" borderId="13"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3" xfId="0" applyFont="1" applyBorder="1" applyAlignment="1" applyProtection="1">
      <alignment horizontal="center" vertical="center"/>
    </xf>
    <xf numFmtId="0" fontId="6" fillId="0" borderId="4" xfId="0" applyFont="1" applyBorder="1" applyAlignment="1" applyProtection="1">
      <alignment horizontal="center" vertical="center"/>
    </xf>
    <xf numFmtId="0" fontId="6" fillId="0" borderId="6" xfId="0" applyFont="1" applyBorder="1" applyAlignment="1" applyProtection="1">
      <alignment horizontal="center" vertical="center"/>
    </xf>
    <xf numFmtId="0" fontId="6" fillId="0" borderId="7" xfId="0" applyFont="1" applyBorder="1" applyAlignment="1" applyProtection="1">
      <alignment horizontal="center" vertical="center"/>
    </xf>
    <xf numFmtId="0" fontId="6" fillId="0" borderId="13" xfId="0" applyFont="1" applyBorder="1" applyAlignment="1" applyProtection="1">
      <alignment horizontal="center" vertical="center"/>
    </xf>
    <xf numFmtId="0" fontId="2" fillId="0" borderId="2" xfId="0" applyFont="1" applyBorder="1" applyAlignment="1" applyProtection="1">
      <alignment horizontal="center" vertical="center" shrinkToFit="1"/>
    </xf>
    <xf numFmtId="0" fontId="2" fillId="0" borderId="3" xfId="0" applyFont="1" applyBorder="1" applyAlignment="1" applyProtection="1">
      <alignment horizontal="center" vertical="center" shrinkToFit="1"/>
    </xf>
    <xf numFmtId="0" fontId="2" fillId="0" borderId="4" xfId="0" applyFont="1" applyBorder="1" applyAlignment="1" applyProtection="1">
      <alignment horizontal="center" vertical="center" shrinkToFit="1"/>
    </xf>
    <xf numFmtId="0" fontId="2" fillId="0" borderId="6" xfId="0" applyFont="1" applyBorder="1" applyAlignment="1" applyProtection="1">
      <alignment horizontal="center" vertical="center" shrinkToFit="1"/>
    </xf>
    <xf numFmtId="0" fontId="2" fillId="0" borderId="7" xfId="0" applyFont="1" applyBorder="1" applyAlignment="1" applyProtection="1">
      <alignment horizontal="center" vertical="center" shrinkToFit="1"/>
    </xf>
    <xf numFmtId="0" fontId="2" fillId="0" borderId="13" xfId="0" applyFont="1" applyBorder="1" applyAlignment="1" applyProtection="1">
      <alignment horizontal="center" vertical="center" shrinkToFit="1"/>
    </xf>
    <xf numFmtId="0" fontId="3" fillId="0" borderId="6" xfId="0" applyFont="1" applyBorder="1" applyAlignment="1" applyProtection="1">
      <alignment horizontal="center" vertical="center" wrapText="1"/>
    </xf>
    <xf numFmtId="0" fontId="3" fillId="0" borderId="7"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2" fillId="0" borderId="5" xfId="0" applyFont="1" applyBorder="1" applyAlignment="1" applyProtection="1">
      <alignment horizontal="center" vertical="center" shrinkToFit="1"/>
    </xf>
    <xf numFmtId="0" fontId="2" fillId="0" borderId="0" xfId="0" applyFont="1" applyAlignment="1" applyProtection="1">
      <alignment horizontal="center" vertical="center" shrinkToFit="1"/>
    </xf>
    <xf numFmtId="0" fontId="2" fillId="0" borderId="14" xfId="0" applyFont="1" applyBorder="1" applyAlignment="1" applyProtection="1">
      <alignment horizontal="center" vertical="center" shrinkToFit="1"/>
    </xf>
    <xf numFmtId="0" fontId="2" fillId="0" borderId="0" xfId="0" applyFont="1" applyAlignment="1" applyProtection="1">
      <alignment horizontal="center" vertical="center"/>
    </xf>
    <xf numFmtId="0" fontId="2" fillId="0" borderId="1" xfId="0" applyFont="1" applyBorder="1" applyAlignment="1" applyProtection="1">
      <alignment horizontal="center" vertical="center" wrapText="1"/>
    </xf>
    <xf numFmtId="0" fontId="22" fillId="0" borderId="1" xfId="0" applyFont="1" applyBorder="1" applyAlignment="1" applyProtection="1">
      <alignment horizontal="center" vertical="center" wrapText="1"/>
    </xf>
    <xf numFmtId="0" fontId="2" fillId="0" borderId="9" xfId="0" applyFont="1" applyBorder="1" applyAlignment="1" applyProtection="1">
      <alignment horizontal="center" vertical="center" shrinkToFit="1"/>
    </xf>
    <xf numFmtId="0" fontId="7" fillId="0" borderId="2" xfId="0" applyFont="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5" xfId="0" applyFont="1" applyBorder="1" applyAlignment="1" applyProtection="1">
      <alignment horizontal="center" vertical="center" wrapText="1"/>
    </xf>
    <xf numFmtId="0" fontId="7" fillId="0" borderId="0" xfId="0" applyFont="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6"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13" xfId="0" applyFont="1" applyBorder="1" applyAlignment="1" applyProtection="1">
      <alignment horizontal="center" vertical="center" wrapText="1"/>
    </xf>
    <xf numFmtId="0" fontId="4" fillId="0" borderId="1" xfId="0" applyFont="1" applyBorder="1" applyAlignment="1" applyProtection="1">
      <alignment horizontal="center" vertical="center" wrapText="1"/>
    </xf>
    <xf numFmtId="0" fontId="2" fillId="0" borderId="1" xfId="0" applyFont="1" applyBorder="1" applyAlignment="1" applyProtection="1">
      <alignment horizontal="center" vertical="center"/>
    </xf>
    <xf numFmtId="0" fontId="4" fillId="0" borderId="69"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6" fillId="0" borderId="69" xfId="0" applyFont="1" applyBorder="1" applyAlignment="1" applyProtection="1">
      <alignment horizontal="left" vertical="center" wrapText="1"/>
    </xf>
    <xf numFmtId="0" fontId="6" fillId="0" borderId="11" xfId="0" applyFont="1" applyBorder="1" applyAlignment="1" applyProtection="1">
      <alignment horizontal="left" vertical="center" wrapText="1"/>
    </xf>
    <xf numFmtId="0" fontId="6" fillId="3" borderId="35" xfId="0" applyFont="1" applyFill="1" applyBorder="1" applyAlignment="1" applyProtection="1">
      <alignment horizontal="center" vertical="center" wrapText="1"/>
    </xf>
    <xf numFmtId="0" fontId="6" fillId="3" borderId="0" xfId="0" applyFont="1" applyFill="1" applyAlignment="1" applyProtection="1">
      <alignment horizontal="center" vertical="center" wrapText="1"/>
    </xf>
    <xf numFmtId="0" fontId="6" fillId="3" borderId="38" xfId="0" applyFont="1" applyFill="1" applyBorder="1" applyAlignment="1" applyProtection="1">
      <alignment horizontal="center" vertical="center" wrapText="1"/>
    </xf>
    <xf numFmtId="0" fontId="6" fillId="3" borderId="33" xfId="0" applyFont="1" applyFill="1" applyBorder="1" applyAlignment="1" applyProtection="1">
      <alignment horizontal="center" vertical="center" wrapText="1"/>
    </xf>
    <xf numFmtId="0" fontId="99" fillId="0" borderId="40" xfId="0" applyFont="1" applyBorder="1" applyAlignment="1" applyProtection="1">
      <alignment horizontal="center" vertical="center"/>
      <protection locked="0"/>
    </xf>
    <xf numFmtId="0" fontId="99" fillId="0" borderId="29" xfId="0" applyFont="1" applyBorder="1" applyAlignment="1" applyProtection="1">
      <alignment horizontal="center" vertical="center"/>
      <protection locked="0"/>
    </xf>
    <xf numFmtId="0" fontId="99" fillId="0" borderId="30" xfId="0" applyFont="1" applyBorder="1" applyAlignment="1" applyProtection="1">
      <alignment horizontal="center" vertical="center"/>
      <protection locked="0"/>
    </xf>
    <xf numFmtId="0" fontId="99" fillId="0" borderId="35" xfId="0" applyFont="1" applyBorder="1" applyAlignment="1" applyProtection="1">
      <alignment horizontal="center" vertical="center"/>
      <protection locked="0"/>
    </xf>
    <xf numFmtId="0" fontId="99" fillId="0" borderId="0" xfId="0" applyFont="1" applyBorder="1" applyAlignment="1" applyProtection="1">
      <alignment horizontal="center" vertical="center"/>
      <protection locked="0"/>
    </xf>
    <xf numFmtId="0" fontId="99" fillId="0" borderId="39" xfId="0" applyFont="1" applyBorder="1" applyAlignment="1" applyProtection="1">
      <alignment horizontal="center" vertical="center"/>
      <protection locked="0"/>
    </xf>
    <xf numFmtId="0" fontId="99" fillId="0" borderId="38" xfId="0" applyFont="1" applyBorder="1" applyAlignment="1" applyProtection="1">
      <alignment horizontal="center" vertical="center"/>
      <protection locked="0"/>
    </xf>
    <xf numFmtId="0" fontId="99" fillId="0" borderId="33" xfId="0" applyFont="1" applyBorder="1" applyAlignment="1" applyProtection="1">
      <alignment horizontal="center" vertical="center"/>
      <protection locked="0"/>
    </xf>
    <xf numFmtId="0" fontId="99" fillId="0" borderId="34" xfId="0" applyFont="1" applyBorder="1" applyAlignment="1" applyProtection="1">
      <alignment horizontal="center" vertical="center"/>
      <protection locked="0"/>
    </xf>
    <xf numFmtId="0" fontId="6" fillId="3" borderId="2" xfId="0" applyFont="1" applyFill="1" applyBorder="1" applyAlignment="1" applyProtection="1">
      <alignment horizontal="left" vertical="center"/>
    </xf>
    <xf numFmtId="0" fontId="3" fillId="3" borderId="1" xfId="0" applyFont="1" applyFill="1" applyBorder="1" applyAlignment="1" applyProtection="1">
      <alignment horizontal="center" vertical="center"/>
    </xf>
    <xf numFmtId="0" fontId="2" fillId="0" borderId="76" xfId="0" applyFont="1" applyBorder="1" applyAlignment="1" applyProtection="1">
      <alignment horizontal="center" vertical="center" shrinkToFit="1"/>
    </xf>
    <xf numFmtId="0" fontId="23" fillId="3" borderId="1" xfId="0" applyFont="1" applyFill="1" applyBorder="1" applyAlignment="1" applyProtection="1">
      <alignment horizontal="center" vertical="center"/>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3" fillId="3" borderId="35"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3" fillId="3" borderId="38" xfId="0" applyFont="1" applyFill="1" applyBorder="1" applyAlignment="1" applyProtection="1">
      <alignment horizontal="center" vertical="center"/>
    </xf>
    <xf numFmtId="0" fontId="3" fillId="0" borderId="76" xfId="0" applyFont="1" applyBorder="1" applyAlignment="1" applyProtection="1">
      <alignment horizontal="center" vertical="center"/>
    </xf>
    <xf numFmtId="0" fontId="6" fillId="3" borderId="2" xfId="0" applyFont="1" applyFill="1" applyBorder="1" applyAlignment="1" applyProtection="1">
      <alignment horizontal="center" vertical="center"/>
    </xf>
    <xf numFmtId="0" fontId="6" fillId="3" borderId="3" xfId="0" applyFont="1" applyFill="1" applyBorder="1" applyAlignment="1" applyProtection="1">
      <alignment horizontal="center" vertical="center"/>
    </xf>
    <xf numFmtId="0" fontId="6" fillId="3" borderId="4"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6" fillId="3" borderId="13" xfId="0" applyFont="1" applyFill="1" applyBorder="1" applyAlignment="1" applyProtection="1">
      <alignment horizontal="center" vertical="center"/>
    </xf>
    <xf numFmtId="0" fontId="24" fillId="3" borderId="3" xfId="0" applyFont="1" applyFill="1" applyBorder="1" applyAlignment="1" applyProtection="1">
      <alignment horizontal="left" vertical="center"/>
    </xf>
    <xf numFmtId="0" fontId="24" fillId="3" borderId="4" xfId="0" applyFont="1" applyFill="1" applyBorder="1" applyAlignment="1" applyProtection="1">
      <alignment horizontal="left" vertical="center"/>
    </xf>
    <xf numFmtId="0" fontId="24" fillId="3" borderId="6" xfId="0" applyFont="1" applyFill="1" applyBorder="1" applyAlignment="1" applyProtection="1">
      <alignment horizontal="left" vertical="center"/>
    </xf>
    <xf numFmtId="0" fontId="24" fillId="3" borderId="7" xfId="0" applyFont="1" applyFill="1" applyBorder="1" applyAlignment="1" applyProtection="1">
      <alignment horizontal="left" vertical="center"/>
    </xf>
    <xf numFmtId="0" fontId="24" fillId="3" borderId="13" xfId="0" applyFont="1" applyFill="1" applyBorder="1" applyAlignment="1" applyProtection="1">
      <alignment horizontal="left" vertical="center"/>
    </xf>
    <xf numFmtId="0" fontId="3" fillId="3" borderId="29" xfId="0" applyFont="1" applyFill="1" applyBorder="1" applyAlignment="1" applyProtection="1">
      <alignment horizontal="center" vertical="center" shrinkToFit="1"/>
    </xf>
    <xf numFmtId="0" fontId="3" fillId="3" borderId="33" xfId="0" applyFont="1" applyFill="1" applyBorder="1" applyAlignment="1" applyProtection="1">
      <alignment horizontal="center" vertical="center" shrinkToFit="1"/>
    </xf>
    <xf numFmtId="0" fontId="2" fillId="0" borderId="75" xfId="0" applyFont="1" applyBorder="1" applyAlignment="1" applyProtection="1">
      <alignment horizontal="center" vertical="center" shrinkToFit="1"/>
    </xf>
    <xf numFmtId="0" fontId="3" fillId="0" borderId="20" xfId="0" applyFont="1" applyBorder="1" applyAlignment="1" applyProtection="1">
      <alignment horizontal="center" vertical="center"/>
    </xf>
    <xf numFmtId="177" fontId="3" fillId="0" borderId="4" xfId="0" applyNumberFormat="1" applyFont="1" applyBorder="1" applyAlignment="1" applyProtection="1">
      <alignment horizontal="center" vertical="center"/>
    </xf>
    <xf numFmtId="177" fontId="3" fillId="0" borderId="13" xfId="0" applyNumberFormat="1" applyFont="1" applyBorder="1" applyAlignment="1" applyProtection="1">
      <alignment horizontal="center" vertical="center"/>
    </xf>
    <xf numFmtId="0" fontId="6" fillId="3" borderId="21" xfId="0" applyFont="1" applyFill="1" applyBorder="1" applyAlignment="1" applyProtection="1">
      <alignment horizontal="center" vertical="center" wrapText="1"/>
    </xf>
    <xf numFmtId="0" fontId="6" fillId="3" borderId="22" xfId="0" applyFont="1" applyFill="1" applyBorder="1" applyAlignment="1" applyProtection="1">
      <alignment horizontal="center" vertical="center" wrapText="1"/>
    </xf>
    <xf numFmtId="0" fontId="6" fillId="3" borderId="71" xfId="0" applyFont="1" applyFill="1" applyBorder="1" applyAlignment="1" applyProtection="1">
      <alignment horizontal="center" vertical="center" wrapText="1"/>
    </xf>
    <xf numFmtId="0" fontId="20" fillId="0" borderId="22" xfId="0" applyFont="1" applyBorder="1" applyAlignment="1" applyProtection="1">
      <alignment vertical="center" wrapText="1"/>
    </xf>
    <xf numFmtId="0" fontId="20" fillId="0" borderId="27" xfId="0" applyFont="1" applyBorder="1" applyAlignment="1" applyProtection="1">
      <alignment vertical="center" wrapText="1"/>
    </xf>
    <xf numFmtId="0" fontId="20" fillId="0" borderId="11" xfId="0" applyFont="1" applyBorder="1" applyAlignment="1" applyProtection="1">
      <alignment vertical="center" wrapText="1"/>
    </xf>
    <xf numFmtId="0" fontId="20" fillId="0" borderId="5" xfId="0" applyFont="1" applyBorder="1" applyAlignment="1" applyProtection="1">
      <alignment vertical="center" wrapText="1"/>
    </xf>
    <xf numFmtId="0" fontId="2" fillId="0" borderId="70" xfId="0" applyFont="1" applyBorder="1" applyAlignment="1" applyProtection="1">
      <alignment horizontal="center" vertical="center" wrapText="1"/>
    </xf>
    <xf numFmtId="0" fontId="2" fillId="0" borderId="72" xfId="0" applyFont="1" applyBorder="1" applyAlignment="1" applyProtection="1">
      <alignment horizontal="center" vertical="center" wrapText="1"/>
    </xf>
    <xf numFmtId="0" fontId="3" fillId="3" borderId="73" xfId="0" applyFont="1" applyFill="1" applyBorder="1" applyAlignment="1" applyProtection="1">
      <alignment horizontal="center" vertical="center" wrapText="1"/>
    </xf>
    <xf numFmtId="0" fontId="3" fillId="3" borderId="74" xfId="0" applyFont="1" applyFill="1" applyBorder="1" applyAlignment="1" applyProtection="1">
      <alignment horizontal="center" vertical="center" wrapText="1"/>
    </xf>
    <xf numFmtId="0" fontId="4" fillId="3" borderId="25" xfId="0" applyFont="1" applyFill="1" applyBorder="1" applyAlignment="1" applyProtection="1">
      <alignment horizontal="center" vertical="center" wrapText="1"/>
    </xf>
    <xf numFmtId="0" fontId="4" fillId="3" borderId="26"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xf>
    <xf numFmtId="0" fontId="4" fillId="3" borderId="8" xfId="0" applyFont="1" applyFill="1" applyBorder="1" applyAlignment="1" applyProtection="1">
      <alignment horizontal="center" vertical="center" wrapText="1"/>
    </xf>
    <xf numFmtId="0" fontId="22" fillId="3" borderId="1" xfId="0" applyFont="1" applyFill="1" applyBorder="1" applyAlignment="1" applyProtection="1">
      <alignment horizontal="center" vertical="center" wrapText="1"/>
    </xf>
    <xf numFmtId="0" fontId="3" fillId="0" borderId="72" xfId="0" applyFont="1" applyBorder="1" applyAlignment="1" applyProtection="1">
      <alignment horizontal="center" vertical="center"/>
    </xf>
    <xf numFmtId="0" fontId="3" fillId="0" borderId="30" xfId="0" applyFont="1" applyBorder="1" applyAlignment="1" applyProtection="1">
      <alignment horizontal="center" vertical="center"/>
    </xf>
    <xf numFmtId="0" fontId="3" fillId="0" borderId="34" xfId="0" applyFont="1" applyBorder="1" applyAlignment="1" applyProtection="1">
      <alignment horizontal="center" vertical="center"/>
    </xf>
    <xf numFmtId="0" fontId="3" fillId="0" borderId="70" xfId="0" applyFont="1" applyBorder="1" applyAlignment="1" applyProtection="1">
      <alignment horizontal="center" vertical="center"/>
    </xf>
    <xf numFmtId="0" fontId="3" fillId="0" borderId="2" xfId="0" applyFont="1" applyBorder="1" applyAlignment="1" applyProtection="1">
      <alignment horizontal="center" vertical="center" shrinkToFit="1"/>
    </xf>
    <xf numFmtId="0" fontId="3" fillId="0" borderId="3" xfId="0" applyFont="1" applyBorder="1" applyAlignment="1" applyProtection="1">
      <alignment horizontal="center" vertical="center" shrinkToFit="1"/>
    </xf>
    <xf numFmtId="0" fontId="3" fillId="0" borderId="31" xfId="0" applyFont="1" applyBorder="1" applyAlignment="1" applyProtection="1">
      <alignment horizontal="center" vertical="center" shrinkToFit="1"/>
    </xf>
    <xf numFmtId="0" fontId="3" fillId="0" borderId="33" xfId="0" applyFont="1" applyBorder="1" applyAlignment="1" applyProtection="1">
      <alignment horizontal="center" vertical="center" shrinkToFit="1"/>
    </xf>
    <xf numFmtId="178" fontId="2" fillId="0" borderId="3" xfId="0" applyNumberFormat="1" applyFont="1" applyBorder="1" applyAlignment="1" applyProtection="1">
      <alignment horizontal="center" vertical="center" shrinkToFit="1"/>
    </xf>
    <xf numFmtId="178" fontId="2" fillId="0" borderId="33" xfId="0" applyNumberFormat="1" applyFont="1" applyBorder="1" applyAlignment="1" applyProtection="1">
      <alignment horizontal="center" vertical="center" shrinkToFit="1"/>
    </xf>
    <xf numFmtId="177" fontId="3" fillId="0" borderId="33" xfId="0" applyNumberFormat="1" applyFont="1" applyBorder="1" applyAlignment="1" applyProtection="1">
      <alignment horizontal="center" vertical="center"/>
    </xf>
    <xf numFmtId="177" fontId="3" fillId="0" borderId="32" xfId="0" applyNumberFormat="1" applyFont="1" applyBorder="1" applyAlignment="1" applyProtection="1">
      <alignment horizontal="center" vertical="center"/>
    </xf>
    <xf numFmtId="0" fontId="50" fillId="0" borderId="2" xfId="0" applyFont="1" applyBorder="1" applyAlignment="1" applyProtection="1">
      <alignment horizontal="center" vertical="center"/>
    </xf>
    <xf numFmtId="0" fontId="50" fillId="0" borderId="3" xfId="0" applyFont="1" applyBorder="1" applyAlignment="1" applyProtection="1">
      <alignment horizontal="center" vertical="center"/>
    </xf>
    <xf numFmtId="0" fontId="50" fillId="0" borderId="6" xfId="0" applyFont="1" applyBorder="1" applyAlignment="1" applyProtection="1">
      <alignment horizontal="center" vertical="center"/>
    </xf>
    <xf numFmtId="0" fontId="50" fillId="0" borderId="7" xfId="0" applyFont="1" applyBorder="1" applyAlignment="1" applyProtection="1">
      <alignment horizontal="center" vertical="center"/>
    </xf>
    <xf numFmtId="0" fontId="50" fillId="0" borderId="1" xfId="0" applyFont="1" applyBorder="1" applyAlignment="1" applyProtection="1">
      <alignment horizontal="center" vertical="center"/>
    </xf>
    <xf numFmtId="0" fontId="50" fillId="0" borderId="1" xfId="0" applyFont="1" applyBorder="1" applyAlignment="1" applyProtection="1">
      <alignment horizontal="center" vertical="center" shrinkToFit="1"/>
    </xf>
    <xf numFmtId="0" fontId="50" fillId="0" borderId="69" xfId="0" applyFont="1" applyBorder="1" applyAlignment="1" applyProtection="1">
      <alignment horizontal="center" vertical="center" wrapText="1"/>
    </xf>
    <xf numFmtId="0" fontId="50" fillId="0" borderId="12" xfId="0" applyFont="1" applyBorder="1" applyAlignment="1" applyProtection="1">
      <alignment horizontal="center" vertical="center" wrapText="1"/>
    </xf>
    <xf numFmtId="0" fontId="50" fillId="0" borderId="69" xfId="0" applyFont="1" applyBorder="1" applyAlignment="1" applyProtection="1">
      <alignment horizontal="center" vertical="center"/>
    </xf>
    <xf numFmtId="0" fontId="50" fillId="0" borderId="12" xfId="0" applyFont="1" applyBorder="1" applyAlignment="1" applyProtection="1">
      <alignment horizontal="center" vertical="center"/>
    </xf>
    <xf numFmtId="49" fontId="50" fillId="0" borderId="1" xfId="0" applyNumberFormat="1" applyFont="1" applyBorder="1" applyAlignment="1" applyProtection="1">
      <alignment horizontal="center" vertical="center"/>
    </xf>
    <xf numFmtId="0" fontId="50" fillId="0" borderId="4"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0" xfId="0" applyFont="1" applyAlignment="1" applyProtection="1">
      <alignment horizontal="center" vertical="center"/>
    </xf>
    <xf numFmtId="0" fontId="53" fillId="0" borderId="0" xfId="0" applyFont="1" applyAlignment="1" applyProtection="1">
      <alignment horizontal="left" vertical="center" wrapText="1"/>
    </xf>
    <xf numFmtId="0" fontId="50" fillId="0" borderId="2" xfId="0" quotePrefix="1" applyFont="1" applyBorder="1" applyAlignment="1" applyProtection="1">
      <alignment horizontal="center" vertical="center"/>
    </xf>
    <xf numFmtId="0" fontId="50" fillId="0" borderId="3" xfId="0" quotePrefix="1" applyFont="1" applyBorder="1" applyAlignment="1" applyProtection="1">
      <alignment horizontal="center" vertical="center"/>
    </xf>
    <xf numFmtId="0" fontId="50" fillId="0" borderId="4" xfId="0" quotePrefix="1" applyFont="1" applyBorder="1" applyAlignment="1" applyProtection="1">
      <alignment horizontal="center" vertical="center"/>
    </xf>
    <xf numFmtId="0" fontId="50" fillId="0" borderId="5" xfId="0" quotePrefix="1" applyFont="1" applyBorder="1" applyAlignment="1" applyProtection="1">
      <alignment horizontal="center" vertical="center"/>
    </xf>
    <xf numFmtId="0" fontId="50" fillId="0" borderId="0" xfId="0" quotePrefix="1" applyFont="1" applyAlignment="1" applyProtection="1">
      <alignment horizontal="center" vertical="center"/>
    </xf>
    <xf numFmtId="0" fontId="50" fillId="0" borderId="14" xfId="0" quotePrefix="1" applyFont="1" applyBorder="1" applyAlignment="1" applyProtection="1">
      <alignment horizontal="center" vertical="center"/>
    </xf>
    <xf numFmtId="0" fontId="50" fillId="0" borderId="6" xfId="0" quotePrefix="1" applyFont="1" applyBorder="1" applyAlignment="1" applyProtection="1">
      <alignment horizontal="center" vertical="center"/>
    </xf>
    <xf numFmtId="0" fontId="50" fillId="0" borderId="7" xfId="0" quotePrefix="1" applyFont="1" applyBorder="1" applyAlignment="1" applyProtection="1">
      <alignment horizontal="center" vertical="center"/>
    </xf>
    <xf numFmtId="0" fontId="50" fillId="0" borderId="13" xfId="0" quotePrefix="1" applyFont="1" applyBorder="1" applyAlignment="1" applyProtection="1">
      <alignment horizontal="center" vertical="center"/>
    </xf>
    <xf numFmtId="0" fontId="50" fillId="0" borderId="2" xfId="0" applyFont="1" applyBorder="1" applyAlignment="1" applyProtection="1">
      <alignment horizontal="right" vertical="center"/>
    </xf>
    <xf numFmtId="0" fontId="50" fillId="0" borderId="3" xfId="0" applyFont="1" applyBorder="1" applyAlignment="1" applyProtection="1">
      <alignment horizontal="right" vertical="center"/>
    </xf>
    <xf numFmtId="0" fontId="50" fillId="0" borderId="6" xfId="0" applyFont="1" applyBorder="1" applyAlignment="1" applyProtection="1">
      <alignment horizontal="right" vertical="center"/>
    </xf>
    <xf numFmtId="0" fontId="50" fillId="0" borderId="7" xfId="0" applyFont="1" applyBorder="1" applyAlignment="1" applyProtection="1">
      <alignment horizontal="right" vertical="center"/>
    </xf>
    <xf numFmtId="177" fontId="50" fillId="0" borderId="3" xfId="0" applyNumberFormat="1" applyFont="1" applyBorder="1" applyAlignment="1" applyProtection="1">
      <alignment horizontal="center" vertical="center"/>
    </xf>
    <xf numFmtId="177" fontId="50" fillId="0" borderId="7" xfId="0" applyNumberFormat="1" applyFont="1" applyBorder="1" applyAlignment="1" applyProtection="1">
      <alignment horizontal="center" vertical="center"/>
    </xf>
    <xf numFmtId="38" fontId="50" fillId="0" borderId="3" xfId="1" applyFont="1" applyBorder="1" applyAlignment="1" applyProtection="1">
      <alignment horizontal="center" vertical="center"/>
    </xf>
    <xf numFmtId="38" fontId="50" fillId="0" borderId="7" xfId="1" applyFont="1" applyBorder="1" applyAlignment="1" applyProtection="1">
      <alignment horizontal="center" vertical="center"/>
    </xf>
    <xf numFmtId="0" fontId="50" fillId="0" borderId="0" xfId="0" applyFont="1" applyAlignment="1" applyProtection="1">
      <alignment horizontal="left" vertical="center" shrinkToFit="1"/>
    </xf>
    <xf numFmtId="0" fontId="50" fillId="0" borderId="0" xfId="0" applyFont="1" applyAlignment="1" applyProtection="1">
      <alignment horizontal="center" vertical="center" shrinkToFit="1"/>
    </xf>
    <xf numFmtId="0" fontId="3" fillId="0" borderId="14" xfId="0" applyFont="1" applyBorder="1" applyAlignment="1">
      <alignment horizontal="center" vertical="center"/>
    </xf>
    <xf numFmtId="0" fontId="98" fillId="0" borderId="93" xfId="0" applyFont="1" applyBorder="1" applyAlignment="1" applyProtection="1">
      <alignment horizontal="center" vertical="center"/>
      <protection locked="0"/>
    </xf>
    <xf numFmtId="0" fontId="98" fillId="0" borderId="94" xfId="0" applyFont="1" applyBorder="1" applyAlignment="1" applyProtection="1">
      <alignment horizontal="center" vertical="center"/>
      <protection locked="0"/>
    </xf>
    <xf numFmtId="0" fontId="98" fillId="0" borderId="91" xfId="0" applyFont="1" applyBorder="1" applyAlignment="1" applyProtection="1">
      <alignment horizontal="center" vertical="center"/>
      <protection locked="0"/>
    </xf>
    <xf numFmtId="179" fontId="4" fillId="0" borderId="5" xfId="0" applyNumberFormat="1" applyFont="1" applyBorder="1" applyAlignment="1" applyProtection="1">
      <alignment horizontal="center" vertical="center" shrinkToFit="1"/>
    </xf>
    <xf numFmtId="179" fontId="4" fillId="0" borderId="0" xfId="0" applyNumberFormat="1" applyFont="1" applyAlignment="1" applyProtection="1">
      <alignment horizontal="center" vertical="center" shrinkToFit="1"/>
    </xf>
    <xf numFmtId="179" fontId="4" fillId="0" borderId="14" xfId="0" applyNumberFormat="1" applyFont="1" applyBorder="1" applyAlignment="1" applyProtection="1">
      <alignment horizontal="center" vertical="center" shrinkToFit="1"/>
    </xf>
    <xf numFmtId="0" fontId="3" fillId="0" borderId="1" xfId="0" applyFont="1" applyBorder="1" applyAlignment="1" applyProtection="1">
      <alignment horizontal="center" vertical="center" wrapText="1"/>
    </xf>
    <xf numFmtId="0" fontId="4" fillId="0" borderId="5" xfId="0" applyFont="1" applyBorder="1" applyAlignment="1" applyProtection="1">
      <alignment horizontal="center" vertical="center" shrinkToFit="1"/>
    </xf>
    <xf numFmtId="0" fontId="4" fillId="0" borderId="0" xfId="0" applyFont="1" applyBorder="1" applyAlignment="1" applyProtection="1">
      <alignment horizontal="center" vertical="center" shrinkToFit="1"/>
    </xf>
    <xf numFmtId="0" fontId="4" fillId="0" borderId="14" xfId="0" applyFont="1" applyBorder="1" applyAlignment="1" applyProtection="1">
      <alignment horizontal="center" vertical="center" shrinkToFit="1"/>
    </xf>
    <xf numFmtId="0" fontId="4" fillId="0" borderId="2" xfId="0" applyFont="1" applyBorder="1" applyAlignment="1" applyProtection="1">
      <alignment horizontal="center" vertical="center" shrinkToFit="1"/>
    </xf>
    <xf numFmtId="0" fontId="4" fillId="0" borderId="3" xfId="0" applyFont="1" applyBorder="1" applyAlignment="1" applyProtection="1">
      <alignment horizontal="center" vertical="center" shrinkToFit="1"/>
    </xf>
    <xf numFmtId="0" fontId="4" fillId="0" borderId="4" xfId="0" applyFont="1" applyBorder="1" applyAlignment="1" applyProtection="1">
      <alignment horizontal="center" vertical="center" shrinkToFit="1"/>
    </xf>
    <xf numFmtId="0" fontId="4" fillId="0" borderId="0" xfId="0" applyFont="1" applyAlignment="1" applyProtection="1">
      <alignment horizontal="center" vertical="center" shrinkToFit="1"/>
    </xf>
    <xf numFmtId="0" fontId="4" fillId="0" borderId="0" xfId="0" applyFont="1" applyAlignment="1" applyProtection="1">
      <alignment horizontal="center" vertical="center" wrapText="1"/>
    </xf>
    <xf numFmtId="38" fontId="4" fillId="0" borderId="2" xfId="1" applyFont="1" applyFill="1" applyBorder="1" applyAlignment="1" applyProtection="1">
      <alignment horizontal="center" vertical="center" shrinkToFit="1"/>
    </xf>
    <xf numFmtId="38" fontId="4" fillId="0" borderId="3" xfId="1" applyFont="1" applyFill="1" applyBorder="1" applyAlignment="1" applyProtection="1">
      <alignment horizontal="center" vertical="center" shrinkToFit="1"/>
    </xf>
    <xf numFmtId="38" fontId="4" fillId="0" borderId="4" xfId="1" applyFont="1" applyFill="1" applyBorder="1" applyAlignment="1" applyProtection="1">
      <alignment horizontal="center" vertical="center" shrinkToFit="1"/>
    </xf>
    <xf numFmtId="38" fontId="4" fillId="0" borderId="5" xfId="1" applyFont="1" applyFill="1" applyBorder="1" applyAlignment="1" applyProtection="1">
      <alignment horizontal="center" vertical="center" shrinkToFit="1"/>
    </xf>
    <xf numFmtId="38" fontId="4" fillId="0" borderId="0" xfId="1" applyFont="1" applyFill="1" applyBorder="1" applyAlignment="1" applyProtection="1">
      <alignment horizontal="center" vertical="center" shrinkToFit="1"/>
    </xf>
    <xf numFmtId="38" fontId="4" fillId="0" borderId="14" xfId="1" applyFont="1" applyFill="1" applyBorder="1" applyAlignment="1" applyProtection="1">
      <alignment horizontal="center" vertical="center" shrinkToFit="1"/>
    </xf>
    <xf numFmtId="38" fontId="4" fillId="0" borderId="2" xfId="0" applyNumberFormat="1" applyFont="1" applyBorder="1" applyAlignment="1" applyProtection="1">
      <alignment horizontal="center" vertical="center" shrinkToFit="1"/>
    </xf>
    <xf numFmtId="179" fontId="4" fillId="0" borderId="2" xfId="0" applyNumberFormat="1" applyFont="1" applyBorder="1" applyAlignment="1" applyProtection="1">
      <alignment horizontal="center" vertical="center" shrinkToFit="1"/>
    </xf>
    <xf numFmtId="179" fontId="4" fillId="0" borderId="3" xfId="0" applyNumberFormat="1" applyFont="1" applyBorder="1" applyAlignment="1" applyProtection="1">
      <alignment horizontal="center" vertical="center" shrinkToFit="1"/>
    </xf>
    <xf numFmtId="179" fontId="4" fillId="0" borderId="4" xfId="0" applyNumberFormat="1" applyFont="1" applyBorder="1" applyAlignment="1" applyProtection="1">
      <alignment horizontal="center" vertical="center" shrinkToFit="1"/>
    </xf>
    <xf numFmtId="49" fontId="96" fillId="0" borderId="40" xfId="2" applyNumberFormat="1" applyFont="1" applyBorder="1" applyAlignment="1" applyProtection="1">
      <alignment horizontal="center" vertical="center"/>
      <protection locked="0"/>
    </xf>
    <xf numFmtId="49" fontId="96" fillId="0" borderId="29" xfId="2" applyNumberFormat="1" applyFont="1" applyBorder="1" applyAlignment="1" applyProtection="1">
      <alignment horizontal="center" vertical="center"/>
      <protection locked="0"/>
    </xf>
    <xf numFmtId="49" fontId="96" fillId="0" borderId="30" xfId="2" applyNumberFormat="1" applyFont="1" applyBorder="1" applyAlignment="1" applyProtection="1">
      <alignment horizontal="center" vertical="center"/>
      <protection locked="0"/>
    </xf>
    <xf numFmtId="49" fontId="96" fillId="0" borderId="35" xfId="2" applyNumberFormat="1" applyFont="1" applyBorder="1" applyAlignment="1" applyProtection="1">
      <alignment horizontal="center" vertical="center"/>
      <protection locked="0"/>
    </xf>
    <xf numFmtId="49" fontId="96" fillId="0" borderId="0" xfId="2" applyNumberFormat="1" applyFont="1" applyBorder="1" applyAlignment="1" applyProtection="1">
      <alignment horizontal="center" vertical="center"/>
      <protection locked="0"/>
    </xf>
    <xf numFmtId="49" fontId="96" fillId="0" borderId="39" xfId="2" applyNumberFormat="1" applyFont="1" applyBorder="1" applyAlignment="1" applyProtection="1">
      <alignment horizontal="center" vertical="center"/>
      <protection locked="0"/>
    </xf>
    <xf numFmtId="49" fontId="96" fillId="0" borderId="38" xfId="2" applyNumberFormat="1" applyFont="1" applyBorder="1" applyAlignment="1" applyProtection="1">
      <alignment horizontal="center" vertical="center"/>
      <protection locked="0"/>
    </xf>
    <xf numFmtId="49" fontId="96" fillId="0" borderId="33" xfId="2" applyNumberFormat="1" applyFont="1" applyBorder="1" applyAlignment="1" applyProtection="1">
      <alignment horizontal="center" vertical="center"/>
      <protection locked="0"/>
    </xf>
    <xf numFmtId="49" fontId="96" fillId="0" borderId="34" xfId="2" applyNumberFormat="1" applyFont="1" applyBorder="1" applyAlignment="1" applyProtection="1">
      <alignment horizontal="center" vertical="center"/>
      <protection locked="0"/>
    </xf>
    <xf numFmtId="49" fontId="84" fillId="0" borderId="81" xfId="2" applyNumberFormat="1" applyFont="1" applyBorder="1" applyAlignment="1">
      <alignment horizontal="center" vertical="center"/>
    </xf>
    <xf numFmtId="49" fontId="84" fillId="0" borderId="17" xfId="2" applyNumberFormat="1" applyFont="1" applyBorder="1" applyAlignment="1">
      <alignment horizontal="center" vertical="center"/>
    </xf>
    <xf numFmtId="49" fontId="84" fillId="0" borderId="18" xfId="2" applyNumberFormat="1" applyFont="1" applyBorder="1" applyAlignment="1">
      <alignment horizontal="center" vertical="center"/>
    </xf>
    <xf numFmtId="182" fontId="54" fillId="0" borderId="17" xfId="2" applyNumberFormat="1" applyFont="1" applyBorder="1" applyAlignment="1" applyProtection="1">
      <alignment horizontal="right" vertical="center"/>
    </xf>
    <xf numFmtId="49" fontId="52" fillId="0" borderId="16" xfId="2" applyNumberFormat="1" applyFont="1" applyBorder="1" applyAlignment="1" applyProtection="1">
      <alignment horizontal="center" vertical="center" wrapText="1"/>
      <protection locked="0"/>
    </xf>
    <xf numFmtId="49" fontId="52" fillId="0" borderId="17" xfId="2" applyNumberFormat="1" applyFont="1" applyBorder="1" applyAlignment="1" applyProtection="1">
      <alignment horizontal="center" vertical="center"/>
      <protection locked="0"/>
    </xf>
    <xf numFmtId="49" fontId="52" fillId="0" borderId="104" xfId="2" applyNumberFormat="1" applyFont="1" applyBorder="1" applyAlignment="1" applyProtection="1">
      <alignment horizontal="center" vertical="center"/>
      <protection locked="0"/>
    </xf>
    <xf numFmtId="49" fontId="52" fillId="0" borderId="16" xfId="2" applyNumberFormat="1" applyFont="1" applyBorder="1" applyProtection="1">
      <alignment vertical="center"/>
      <protection locked="0"/>
    </xf>
    <xf numFmtId="0" fontId="52" fillId="0" borderId="17" xfId="2" applyFont="1" applyBorder="1" applyProtection="1">
      <alignment vertical="center"/>
      <protection locked="0"/>
    </xf>
    <xf numFmtId="0" fontId="52" fillId="0" borderId="104" xfId="2" applyFont="1" applyBorder="1" applyProtection="1">
      <alignment vertical="center"/>
      <protection locked="0"/>
    </xf>
    <xf numFmtId="183" fontId="52" fillId="0" borderId="17" xfId="2" applyNumberFormat="1" applyFont="1" applyBorder="1" applyAlignment="1" applyProtection="1">
      <alignment horizontal="left" vertical="center"/>
    </xf>
    <xf numFmtId="183" fontId="52" fillId="0" borderId="104" xfId="2" applyNumberFormat="1" applyFont="1" applyBorder="1" applyAlignment="1" applyProtection="1">
      <alignment horizontal="left" vertical="center"/>
    </xf>
    <xf numFmtId="49" fontId="84" fillId="0" borderId="114" xfId="2" applyNumberFormat="1" applyFont="1" applyBorder="1" applyAlignment="1">
      <alignment horizontal="center" vertical="center"/>
    </xf>
    <xf numFmtId="0" fontId="90" fillId="0" borderId="7" xfId="2" applyFont="1" applyBorder="1" applyAlignment="1">
      <alignment horizontal="center" vertical="center"/>
    </xf>
    <xf numFmtId="0" fontId="90" fillId="0" borderId="13" xfId="2" applyFont="1" applyBorder="1" applyAlignment="1">
      <alignment horizontal="center" vertical="center"/>
    </xf>
    <xf numFmtId="182" fontId="94" fillId="0" borderId="7" xfId="2" applyNumberFormat="1" applyFont="1" applyBorder="1" applyAlignment="1" applyProtection="1">
      <alignment horizontal="right" vertical="center"/>
      <protection locked="0"/>
    </xf>
    <xf numFmtId="49" fontId="52" fillId="0" borderId="6" xfId="2" applyNumberFormat="1" applyFont="1" applyBorder="1" applyProtection="1">
      <alignment vertical="center"/>
      <protection locked="0"/>
    </xf>
    <xf numFmtId="0" fontId="52" fillId="0" borderId="7" xfId="2" applyFont="1" applyBorder="1" applyProtection="1">
      <alignment vertical="center"/>
      <protection locked="0"/>
    </xf>
    <xf numFmtId="0" fontId="52" fillId="0" borderId="78" xfId="2" applyFont="1" applyBorder="1" applyProtection="1">
      <alignment vertical="center"/>
      <protection locked="0"/>
    </xf>
    <xf numFmtId="49" fontId="84" fillId="0" borderId="107" xfId="2" applyNumberFormat="1" applyFont="1" applyBorder="1" applyAlignment="1">
      <alignment horizontal="center" vertical="center"/>
    </xf>
    <xf numFmtId="0" fontId="90" fillId="0" borderId="3" xfId="2" applyFont="1" applyBorder="1" applyAlignment="1">
      <alignment horizontal="center" vertical="center"/>
    </xf>
    <xf numFmtId="0" fontId="90" fillId="0" borderId="4" xfId="2" applyFont="1" applyBorder="1" applyAlignment="1">
      <alignment horizontal="center" vertical="center"/>
    </xf>
    <xf numFmtId="182" fontId="54" fillId="0" borderId="3" xfId="2" applyNumberFormat="1" applyFont="1" applyBorder="1" applyAlignment="1">
      <alignment horizontal="right" vertical="center"/>
    </xf>
    <xf numFmtId="49" fontId="52" fillId="0" borderId="2" xfId="2" applyNumberFormat="1" applyFont="1" applyBorder="1" applyProtection="1">
      <alignment vertical="center"/>
      <protection locked="0"/>
    </xf>
    <xf numFmtId="0" fontId="52" fillId="0" borderId="3" xfId="2" applyFont="1" applyBorder="1" applyProtection="1">
      <alignment vertical="center"/>
      <protection locked="0"/>
    </xf>
    <xf numFmtId="0" fontId="52" fillId="0" borderId="77" xfId="2" applyFont="1" applyBorder="1" applyProtection="1">
      <alignment vertical="center"/>
      <protection locked="0"/>
    </xf>
    <xf numFmtId="49" fontId="84" fillId="0" borderId="111" xfId="2" applyNumberFormat="1" applyFont="1" applyBorder="1" applyAlignment="1">
      <alignment horizontal="center" vertical="center"/>
    </xf>
    <xf numFmtId="0" fontId="90" fillId="0" borderId="101" xfId="2" applyFont="1" applyBorder="1" applyAlignment="1">
      <alignment horizontal="center" vertical="center"/>
    </xf>
    <xf numFmtId="0" fontId="90" fillId="0" borderId="112" xfId="2" applyFont="1" applyBorder="1" applyAlignment="1">
      <alignment horizontal="center" vertical="center"/>
    </xf>
    <xf numFmtId="38" fontId="84" fillId="0" borderId="81" xfId="3" applyFont="1" applyFill="1" applyBorder="1" applyAlignment="1" applyProtection="1">
      <alignment horizontal="right" vertical="center"/>
    </xf>
    <xf numFmtId="38" fontId="84" fillId="0" borderId="17" xfId="3" applyFont="1" applyFill="1" applyBorder="1" applyAlignment="1" applyProtection="1">
      <alignment horizontal="right" vertical="center"/>
    </xf>
    <xf numFmtId="38" fontId="84" fillId="0" borderId="104" xfId="3" applyFont="1" applyFill="1" applyBorder="1" applyAlignment="1" applyProtection="1">
      <alignment horizontal="right" vertical="center"/>
    </xf>
    <xf numFmtId="0" fontId="90" fillId="0" borderId="17" xfId="2" applyFont="1" applyBorder="1" applyAlignment="1">
      <alignment horizontal="center" vertical="center"/>
    </xf>
    <xf numFmtId="0" fontId="90" fillId="0" borderId="18" xfId="2" applyFont="1" applyBorder="1" applyAlignment="1">
      <alignment horizontal="center" vertical="center"/>
    </xf>
    <xf numFmtId="182" fontId="94" fillId="0" borderId="17" xfId="2" applyNumberFormat="1" applyFont="1" applyBorder="1" applyAlignment="1" applyProtection="1">
      <alignment horizontal="right" vertical="center"/>
      <protection locked="0"/>
    </xf>
    <xf numFmtId="182" fontId="54" fillId="0" borderId="17" xfId="2" applyNumberFormat="1" applyFont="1" applyBorder="1" applyAlignment="1">
      <alignment horizontal="right" vertical="center"/>
    </xf>
    <xf numFmtId="38" fontId="54" fillId="0" borderId="101" xfId="1" applyFont="1" applyFill="1" applyBorder="1" applyAlignment="1">
      <alignment horizontal="right" vertical="center"/>
    </xf>
    <xf numFmtId="49" fontId="52" fillId="0" borderId="8" xfId="2" applyNumberFormat="1" applyFont="1" applyBorder="1" applyProtection="1">
      <alignment vertical="center"/>
      <protection locked="0"/>
    </xf>
    <xf numFmtId="0" fontId="52" fillId="0" borderId="9" xfId="2" applyFont="1" applyBorder="1" applyProtection="1">
      <alignment vertical="center"/>
      <protection locked="0"/>
    </xf>
    <xf numFmtId="0" fontId="52" fillId="0" borderId="113" xfId="2" applyFont="1" applyBorder="1" applyProtection="1">
      <alignment vertical="center"/>
      <protection locked="0"/>
    </xf>
    <xf numFmtId="49" fontId="84" fillId="0" borderId="105" xfId="2" applyNumberFormat="1" applyFont="1" applyBorder="1" applyAlignment="1">
      <alignment horizontal="center" vertical="center"/>
    </xf>
    <xf numFmtId="0" fontId="90" fillId="0" borderId="90" xfId="2" applyFont="1" applyBorder="1" applyAlignment="1">
      <alignment horizontal="center" vertical="center"/>
    </xf>
    <xf numFmtId="0" fontId="90" fillId="0" borderId="97" xfId="2" applyFont="1" applyBorder="1" applyAlignment="1">
      <alignment horizontal="center" vertical="center"/>
    </xf>
    <xf numFmtId="182" fontId="94" fillId="0" borderId="90" xfId="2" applyNumberFormat="1" applyFont="1" applyBorder="1" applyAlignment="1" applyProtection="1">
      <alignment horizontal="right" vertical="center"/>
      <protection locked="0"/>
    </xf>
    <xf numFmtId="0" fontId="52" fillId="0" borderId="90" xfId="2" applyFont="1" applyBorder="1" applyAlignment="1" applyProtection="1">
      <alignment vertical="center" wrapText="1"/>
      <protection locked="0"/>
    </xf>
    <xf numFmtId="0" fontId="52" fillId="0" borderId="90" xfId="2" applyFont="1" applyBorder="1" applyProtection="1">
      <alignment vertical="center"/>
      <protection locked="0"/>
    </xf>
    <xf numFmtId="0" fontId="52" fillId="0" borderId="106" xfId="2" applyFont="1" applyBorder="1" applyProtection="1">
      <alignment vertical="center"/>
      <protection locked="0"/>
    </xf>
    <xf numFmtId="182" fontId="84" fillId="0" borderId="90" xfId="2" applyNumberFormat="1" applyFont="1" applyBorder="1" applyAlignment="1" applyProtection="1">
      <alignment horizontal="right" vertical="center"/>
      <protection locked="0"/>
    </xf>
    <xf numFmtId="182" fontId="84" fillId="0" borderId="90" xfId="2" applyNumberFormat="1" applyFont="1" applyBorder="1" applyAlignment="1">
      <alignment horizontal="right" vertical="center"/>
    </xf>
    <xf numFmtId="0" fontId="52" fillId="0" borderId="26" xfId="2" applyFont="1" applyBorder="1" applyAlignment="1" applyProtection="1">
      <alignment vertical="center" wrapText="1"/>
      <protection locked="0"/>
    </xf>
    <xf numFmtId="0" fontId="52" fillId="0" borderId="106" xfId="2" applyFont="1" applyBorder="1" applyAlignment="1" applyProtection="1">
      <alignment vertical="center" wrapText="1"/>
      <protection locked="0"/>
    </xf>
    <xf numFmtId="49" fontId="54" fillId="0" borderId="108" xfId="2" applyNumberFormat="1" applyFont="1" applyBorder="1" applyAlignment="1">
      <alignment horizontal="center" vertical="center"/>
    </xf>
    <xf numFmtId="49" fontId="54" fillId="0" borderId="109" xfId="2" applyNumberFormat="1" applyFont="1" applyBorder="1" applyAlignment="1">
      <alignment horizontal="center" vertical="center"/>
    </xf>
    <xf numFmtId="49" fontId="54" fillId="0" borderId="110" xfId="2" applyNumberFormat="1" applyFont="1" applyBorder="1" applyAlignment="1">
      <alignment horizontal="center" vertical="center"/>
    </xf>
    <xf numFmtId="182" fontId="54" fillId="0" borderId="3" xfId="2" applyNumberFormat="1" applyFont="1" applyBorder="1" applyAlignment="1" applyProtection="1">
      <alignment horizontal="right" vertical="center"/>
      <protection locked="0"/>
    </xf>
    <xf numFmtId="49" fontId="52" fillId="0" borderId="2" xfId="2" applyNumberFormat="1" applyFont="1" applyBorder="1" applyAlignment="1" applyProtection="1">
      <alignment vertical="center" shrinkToFit="1"/>
      <protection locked="0"/>
    </xf>
    <xf numFmtId="0" fontId="52" fillId="0" borderId="3" xfId="2" applyFont="1" applyBorder="1" applyAlignment="1" applyProtection="1">
      <alignment vertical="center" shrinkToFit="1"/>
      <protection locked="0"/>
    </xf>
    <xf numFmtId="0" fontId="52" fillId="0" borderId="77" xfId="2" applyFont="1" applyBorder="1" applyAlignment="1" applyProtection="1">
      <alignment vertical="center" shrinkToFit="1"/>
      <protection locked="0"/>
    </xf>
    <xf numFmtId="49" fontId="84" fillId="0" borderId="16" xfId="2" applyNumberFormat="1" applyFont="1" applyBorder="1" applyAlignment="1">
      <alignment horizontal="center" vertical="center"/>
    </xf>
    <xf numFmtId="0" fontId="90" fillId="0" borderId="104" xfId="2" applyFont="1" applyBorder="1" applyAlignment="1">
      <alignment horizontal="center" vertical="center"/>
    </xf>
    <xf numFmtId="49" fontId="90" fillId="0" borderId="0" xfId="2" applyNumberFormat="1" applyFont="1" applyAlignment="1">
      <alignment horizontal="distributed" vertical="center"/>
    </xf>
    <xf numFmtId="0" fontId="90" fillId="0" borderId="0" xfId="2" applyFont="1" applyAlignment="1">
      <alignment horizontal="distributed" vertical="center"/>
    </xf>
    <xf numFmtId="0" fontId="90" fillId="0" borderId="0" xfId="2" applyFont="1">
      <alignment vertical="center"/>
    </xf>
    <xf numFmtId="0" fontId="90" fillId="0" borderId="0" xfId="2" applyFont="1" applyAlignment="1">
      <alignment horizontal="center" vertical="center"/>
    </xf>
    <xf numFmtId="0" fontId="90" fillId="0" borderId="0" xfId="2" applyFont="1" applyAlignment="1" applyProtection="1">
      <alignment horizontal="left" vertical="center"/>
      <protection locked="0"/>
    </xf>
    <xf numFmtId="181" fontId="92" fillId="0" borderId="7" xfId="2" applyNumberFormat="1" applyFont="1" applyBorder="1" applyAlignment="1" applyProtection="1">
      <alignment horizontal="center" vertical="center"/>
      <protection locked="0"/>
    </xf>
    <xf numFmtId="49" fontId="90" fillId="0" borderId="7" xfId="2" applyNumberFormat="1" applyFont="1" applyBorder="1" applyAlignment="1">
      <alignment horizontal="center" vertical="center"/>
    </xf>
    <xf numFmtId="49" fontId="84" fillId="0" borderId="8" xfId="2" applyNumberFormat="1" applyFont="1" applyBorder="1" applyAlignment="1">
      <alignment horizontal="center" vertical="center"/>
    </xf>
    <xf numFmtId="49" fontId="84" fillId="0" borderId="9" xfId="2" applyNumberFormat="1" applyFont="1" applyBorder="1" applyAlignment="1">
      <alignment horizontal="center" vertical="center"/>
    </xf>
    <xf numFmtId="49" fontId="84" fillId="0" borderId="10" xfId="2" applyNumberFormat="1" applyFont="1" applyBorder="1" applyAlignment="1">
      <alignment horizontal="center" vertical="center"/>
    </xf>
    <xf numFmtId="49" fontId="84" fillId="0" borderId="0" xfId="2" applyNumberFormat="1" applyFont="1">
      <alignment vertical="center"/>
    </xf>
    <xf numFmtId="49" fontId="85" fillId="0" borderId="0" xfId="2" applyNumberFormat="1" applyFont="1" applyAlignment="1">
      <alignment horizontal="center" vertical="center"/>
    </xf>
    <xf numFmtId="49" fontId="87" fillId="0" borderId="0" xfId="2" applyNumberFormat="1" applyFont="1" applyAlignment="1">
      <alignment horizontal="center" vertical="center"/>
    </xf>
    <xf numFmtId="49" fontId="89" fillId="0" borderId="0" xfId="2" applyNumberFormat="1" applyFont="1" applyAlignment="1">
      <alignment horizontal="distributed" vertical="center"/>
    </xf>
    <xf numFmtId="49" fontId="90" fillId="0" borderId="0" xfId="2" applyNumberFormat="1" applyFont="1" applyAlignment="1">
      <alignment vertical="center" wrapText="1"/>
    </xf>
    <xf numFmtId="0" fontId="83" fillId="0" borderId="0" xfId="2">
      <alignment vertical="center"/>
    </xf>
    <xf numFmtId="38" fontId="84" fillId="0" borderId="81" xfId="3" applyFont="1" applyBorder="1" applyAlignment="1">
      <alignment horizontal="right" vertical="center"/>
    </xf>
    <xf numFmtId="38" fontId="84" fillId="0" borderId="17" xfId="3" applyFont="1" applyBorder="1" applyAlignment="1">
      <alignment horizontal="right" vertical="center"/>
    </xf>
    <xf numFmtId="38" fontId="84" fillId="0" borderId="104" xfId="3" applyFont="1" applyBorder="1" applyAlignment="1">
      <alignment horizontal="right" vertical="center"/>
    </xf>
    <xf numFmtId="38" fontId="84" fillId="0" borderId="81" xfId="3" applyFont="1" applyBorder="1" applyAlignment="1">
      <alignment horizontal="center" vertical="center"/>
    </xf>
    <xf numFmtId="38" fontId="84" fillId="0" borderId="17" xfId="3" applyFont="1" applyBorder="1" applyAlignment="1">
      <alignment horizontal="center" vertical="center"/>
    </xf>
    <xf numFmtId="38" fontId="84" fillId="0" borderId="104" xfId="3" applyFont="1" applyBorder="1" applyAlignment="1">
      <alignment horizontal="center" vertical="center"/>
    </xf>
    <xf numFmtId="49" fontId="84" fillId="0" borderId="40" xfId="2" applyNumberFormat="1" applyFont="1" applyBorder="1" applyAlignment="1">
      <alignment horizontal="center" vertical="center"/>
    </xf>
    <xf numFmtId="49" fontId="84" fillId="0" borderId="29" xfId="2" applyNumberFormat="1" applyFont="1" applyBorder="1" applyAlignment="1">
      <alignment horizontal="center" vertical="center"/>
    </xf>
    <xf numFmtId="49" fontId="84" fillId="0" borderId="28" xfId="2" applyNumberFormat="1" applyFont="1" applyBorder="1" applyAlignment="1">
      <alignment horizontal="center" vertical="center"/>
    </xf>
    <xf numFmtId="49" fontId="84" fillId="0" borderId="38" xfId="2" applyNumberFormat="1" applyFont="1" applyBorder="1" applyAlignment="1">
      <alignment horizontal="center" vertical="center"/>
    </xf>
    <xf numFmtId="49" fontId="84" fillId="0" borderId="33" xfId="2" applyNumberFormat="1" applyFont="1" applyBorder="1" applyAlignment="1">
      <alignment horizontal="center" vertical="center"/>
    </xf>
    <xf numFmtId="49" fontId="84" fillId="0" borderId="32" xfId="2" applyNumberFormat="1" applyFont="1" applyBorder="1" applyAlignment="1">
      <alignment horizontal="center" vertical="center"/>
    </xf>
    <xf numFmtId="182" fontId="54" fillId="0" borderId="29" xfId="2" applyNumberFormat="1" applyFont="1" applyBorder="1" applyAlignment="1" applyProtection="1">
      <alignment horizontal="center" vertical="center"/>
    </xf>
    <xf numFmtId="182" fontId="54" fillId="0" borderId="33" xfId="2" applyNumberFormat="1" applyFont="1" applyBorder="1" applyAlignment="1" applyProtection="1">
      <alignment horizontal="center" vertical="center"/>
    </xf>
    <xf numFmtId="182" fontId="54" fillId="0" borderId="116" xfId="2" applyNumberFormat="1" applyFont="1" applyBorder="1" applyAlignment="1" applyProtection="1">
      <alignment horizontal="right" vertical="center"/>
      <protection locked="0"/>
    </xf>
    <xf numFmtId="49" fontId="52" fillId="0" borderId="115" xfId="2" applyNumberFormat="1" applyFont="1" applyBorder="1" applyAlignment="1" applyProtection="1">
      <alignment horizontal="center" vertical="center"/>
      <protection locked="0"/>
    </xf>
    <xf numFmtId="49" fontId="52" fillId="0" borderId="116" xfId="2" applyNumberFormat="1" applyFont="1" applyBorder="1" applyAlignment="1" applyProtection="1">
      <alignment horizontal="center" vertical="center"/>
      <protection locked="0"/>
    </xf>
    <xf numFmtId="182" fontId="54" fillId="0" borderId="33" xfId="2" applyNumberFormat="1" applyFont="1" applyBorder="1" applyAlignment="1" applyProtection="1">
      <alignment horizontal="right" vertical="center"/>
      <protection locked="0"/>
    </xf>
    <xf numFmtId="49" fontId="52" fillId="0" borderId="119" xfId="2" applyNumberFormat="1" applyFont="1" applyBorder="1" applyAlignment="1" applyProtection="1">
      <alignment horizontal="center" vertical="center"/>
      <protection locked="0"/>
    </xf>
    <xf numFmtId="49" fontId="52" fillId="0" borderId="120" xfId="2" applyNumberFormat="1" applyFont="1" applyBorder="1" applyAlignment="1" applyProtection="1">
      <alignment horizontal="center" vertical="center"/>
      <protection locked="0"/>
    </xf>
    <xf numFmtId="183" fontId="52" fillId="0" borderId="17" xfId="2" applyNumberFormat="1" applyFont="1" applyBorder="1" applyAlignment="1">
      <alignment horizontal="left" vertical="center"/>
    </xf>
    <xf numFmtId="183" fontId="52" fillId="0" borderId="104" xfId="2" applyNumberFormat="1" applyFont="1" applyBorder="1" applyAlignment="1">
      <alignment horizontal="left" vertical="center"/>
    </xf>
    <xf numFmtId="38" fontId="54" fillId="0" borderId="101" xfId="1" applyFont="1" applyBorder="1" applyAlignment="1">
      <alignment horizontal="right" vertical="center"/>
    </xf>
    <xf numFmtId="49" fontId="52" fillId="0" borderId="31" xfId="2" applyNumberFormat="1" applyFont="1" applyBorder="1" applyProtection="1">
      <alignment vertical="center"/>
      <protection locked="0"/>
    </xf>
    <xf numFmtId="0" fontId="52" fillId="0" borderId="33" xfId="2" applyFont="1" applyBorder="1" applyProtection="1">
      <alignment vertical="center"/>
      <protection locked="0"/>
    </xf>
    <xf numFmtId="0" fontId="52" fillId="0" borderId="34" xfId="2" applyFont="1" applyBorder="1" applyProtection="1">
      <alignment vertical="center"/>
      <protection locked="0"/>
    </xf>
    <xf numFmtId="38" fontId="84" fillId="0" borderId="122" xfId="3" applyFont="1" applyBorder="1" applyAlignment="1">
      <alignment horizontal="center" vertical="center"/>
    </xf>
    <xf numFmtId="38" fontId="84" fillId="0" borderId="123" xfId="3" applyFont="1" applyBorder="1" applyAlignment="1">
      <alignment horizontal="center" vertical="center"/>
    </xf>
    <xf numFmtId="38" fontId="84" fillId="0" borderId="124" xfId="3" applyFont="1" applyBorder="1" applyAlignment="1">
      <alignment horizontal="center" vertical="center"/>
    </xf>
    <xf numFmtId="49" fontId="84" fillId="0" borderId="121" xfId="2" applyNumberFormat="1" applyFont="1" applyBorder="1" applyAlignment="1">
      <alignment horizontal="center" vertical="center"/>
    </xf>
    <xf numFmtId="49" fontId="84" fillId="0" borderId="116" xfId="2" applyNumberFormat="1" applyFont="1" applyBorder="1" applyAlignment="1">
      <alignment horizontal="center" vertical="center"/>
    </xf>
    <xf numFmtId="49" fontId="84" fillId="0" borderId="117" xfId="2" applyNumberFormat="1" applyFont="1" applyBorder="1" applyAlignment="1">
      <alignment horizontal="center" vertical="center"/>
    </xf>
    <xf numFmtId="0" fontId="90" fillId="0" borderId="0" xfId="2" applyFont="1" applyAlignment="1" applyProtection="1">
      <alignment horizontal="center" vertical="center" shrinkToFit="1"/>
      <protection locked="0"/>
    </xf>
    <xf numFmtId="0" fontId="83" fillId="0" borderId="0" xfId="2" applyAlignment="1" applyProtection="1">
      <alignment horizontal="center" vertical="center" shrinkToFit="1"/>
      <protection locked="0"/>
    </xf>
    <xf numFmtId="0" fontId="90" fillId="0" borderId="0" xfId="2" applyFont="1" applyAlignment="1" applyProtection="1">
      <alignment horizontal="center" vertical="center" wrapText="1"/>
      <protection locked="0"/>
    </xf>
    <xf numFmtId="0" fontId="83" fillId="0" borderId="0" xfId="2" applyAlignment="1" applyProtection="1">
      <alignment horizontal="center" vertical="center" wrapText="1"/>
      <protection locked="0"/>
    </xf>
  </cellXfs>
  <cellStyles count="4">
    <cellStyle name="桁区切り" xfId="1" builtinId="6"/>
    <cellStyle name="桁区切り 3" xfId="3" xr:uid="{77F5B406-5B3C-49E0-B14B-D716C2E7F8A6}"/>
    <cellStyle name="標準" xfId="0" builtinId="0"/>
    <cellStyle name="標準 4" xfId="2" xr:uid="{E9DFA28B-0996-4E9F-B7A5-24861251F80F}"/>
  </cellStyles>
  <dxfs count="263">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fgColor rgb="FFFEFFC7"/>
          <bgColor rgb="FFFFFFCC"/>
        </patternFill>
      </fill>
    </dxf>
    <dxf>
      <fill>
        <patternFill>
          <fgColor rgb="FFFFFFCC"/>
          <bgColor rgb="FFFFFFCC"/>
        </patternFill>
      </fill>
    </dxf>
    <dxf>
      <fill>
        <patternFill>
          <fgColor rgb="FFFEFFC7"/>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ont>
        <color theme="0"/>
      </font>
      <fill>
        <patternFill>
          <bgColor theme="1" tint="0.499984740745262"/>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bgColor rgb="FFFFFFCC"/>
        </patternFill>
      </fill>
    </dxf>
    <dxf>
      <fill>
        <patternFill>
          <bgColor rgb="FFFFFFCC"/>
        </patternFill>
      </fill>
    </dxf>
    <dxf>
      <font>
        <color theme="0"/>
      </font>
      <fill>
        <patternFill>
          <bgColor theme="1" tint="0.499984740745262"/>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patternType="none">
          <bgColor auto="1"/>
        </patternFill>
      </fill>
    </dxf>
    <dxf>
      <fill>
        <patternFill>
          <bgColor rgb="FFFFFFCC"/>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theme="1" tint="0.499984740745262"/>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CC"/>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bgColor rgb="FFFFFFCC"/>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CC"/>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1" tint="0.499984740745262"/>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bgColor theme="1" tint="0.499984740745262"/>
        </patternFill>
      </fill>
    </dxf>
    <dxf>
      <fill>
        <patternFill>
          <bgColor theme="1" tint="0.499984740745262"/>
        </patternFill>
      </fill>
    </dxf>
    <dxf>
      <font>
        <color theme="1" tint="0.499984740745262"/>
      </font>
      <fill>
        <patternFill>
          <bgColor theme="1" tint="0.499984740745262"/>
        </patternFill>
      </fill>
    </dxf>
    <dxf>
      <font>
        <color theme="0"/>
      </font>
      <fill>
        <patternFill>
          <bgColor theme="1" tint="0.499984740745262"/>
        </patternFill>
      </fill>
    </dxf>
    <dxf>
      <font>
        <color theme="0"/>
      </font>
      <fill>
        <patternFill>
          <bgColor theme="1" tint="0.499984740745262"/>
        </patternFill>
      </fill>
    </dxf>
    <dxf>
      <fill>
        <patternFill>
          <bgColor theme="1" tint="0.499984740745262"/>
        </patternFill>
      </fill>
    </dxf>
    <dxf>
      <fill>
        <patternFill>
          <bgColor rgb="FFFFFFCC"/>
        </patternFill>
      </fill>
    </dxf>
    <dxf>
      <fill>
        <patternFill>
          <bgColor theme="1" tint="0.499984740745262"/>
        </patternFill>
      </fill>
    </dxf>
    <dxf>
      <fill>
        <patternFill>
          <bgColor theme="1" tint="0.499984740745262"/>
        </patternFill>
      </fill>
    </dxf>
    <dxf>
      <fill>
        <patternFill>
          <bgColor rgb="FFFFFFCC"/>
        </patternFill>
      </fill>
    </dxf>
    <dxf>
      <fill>
        <patternFill patternType="none">
          <bgColor auto="1"/>
        </patternFill>
      </fill>
    </dxf>
    <dxf>
      <fill>
        <patternFill>
          <bgColor theme="1" tint="0.499984740745262"/>
        </patternFill>
      </fill>
    </dxf>
    <dxf>
      <fill>
        <patternFill>
          <bgColor theme="1" tint="0.499984740745262"/>
        </patternFill>
      </fill>
    </dxf>
    <dxf>
      <fill>
        <patternFill>
          <bgColor rgb="FFFFFFCC"/>
        </patternFill>
      </fill>
    </dxf>
    <dxf>
      <fill>
        <patternFill>
          <bgColor theme="1" tint="0.499984740745262"/>
        </patternFill>
      </fill>
    </dxf>
    <dxf>
      <fill>
        <patternFill>
          <bgColor rgb="FFFFFFCC"/>
        </patternFill>
      </fill>
    </dxf>
    <dxf>
      <fill>
        <patternFill>
          <bgColor rgb="FFFFFFCC"/>
        </patternFill>
      </fill>
    </dxf>
    <dxf>
      <fill>
        <patternFill>
          <bgColor theme="1" tint="0.499984740745262"/>
        </patternFill>
      </fill>
    </dxf>
    <dxf>
      <fill>
        <patternFill>
          <bgColor theme="1" tint="0.499984740745262"/>
        </patternFill>
      </fill>
    </dxf>
    <dxf>
      <fill>
        <patternFill>
          <bgColor rgb="FFFFFFCC"/>
        </patternFill>
      </fill>
    </dxf>
    <dxf>
      <fill>
        <patternFill>
          <bgColor theme="1" tint="0.499984740745262"/>
        </patternFill>
      </fill>
    </dxf>
    <dxf>
      <fill>
        <patternFill>
          <bgColor rgb="FFFFFFCC"/>
        </patternFill>
      </fill>
    </dxf>
    <dxf>
      <fill>
        <patternFill>
          <bgColor rgb="FFFFFFCC"/>
        </patternFill>
      </fill>
    </dxf>
    <dxf>
      <fill>
        <patternFill>
          <bgColor theme="1" tint="0.499984740745262"/>
        </patternFill>
      </fill>
    </dxf>
    <dxf>
      <fill>
        <patternFill patternType="none">
          <bgColor auto="1"/>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bgColor rgb="FFFFFFCC"/>
        </patternFill>
      </fill>
    </dxf>
    <dxf>
      <fill>
        <patternFill>
          <bgColor rgb="FFFFFFCC"/>
        </patternFill>
      </fill>
    </dxf>
    <dxf>
      <fill>
        <patternFill patternType="none">
          <bgColor auto="1"/>
        </patternFill>
      </fill>
    </dxf>
    <dxf>
      <fill>
        <patternFill>
          <bgColor rgb="FFFFFFCC"/>
        </patternFill>
      </fill>
    </dxf>
    <dxf>
      <fill>
        <patternFill>
          <bgColor rgb="FFFFFFCC"/>
        </patternFill>
      </fill>
    </dxf>
    <dxf>
      <fill>
        <patternFill patternType="none">
          <bgColor auto="1"/>
        </patternFill>
      </fill>
    </dxf>
    <dxf>
      <fill>
        <patternFill>
          <bgColor theme="1" tint="0.499984740745262"/>
        </patternFill>
      </fill>
    </dxf>
    <dxf>
      <fill>
        <patternFill>
          <bgColor rgb="FFFFFFCC"/>
        </patternFill>
      </fill>
    </dxf>
    <dxf>
      <fill>
        <patternFill>
          <bgColor theme="1" tint="0.499984740745262"/>
        </patternFill>
      </fill>
    </dxf>
    <dxf>
      <fill>
        <patternFill>
          <bgColor rgb="FFFFFFCC"/>
        </patternFill>
      </fill>
    </dxf>
    <dxf>
      <fill>
        <patternFill patternType="none">
          <bgColor auto="1"/>
        </patternFill>
      </fill>
    </dxf>
    <dxf>
      <fill>
        <patternFill patternType="solid">
          <bgColor theme="1" tint="0.49998474074526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1" tint="0.49998474074526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CC"/>
        </patternFill>
      </fill>
    </dxf>
    <dxf>
      <fill>
        <patternFill>
          <bgColor rgb="FFFFFFCC"/>
        </patternFill>
      </fill>
    </dxf>
    <dxf>
      <fill>
        <patternFill>
          <bgColor theme="1" tint="0.499984740745262"/>
        </patternFill>
      </fill>
    </dxf>
    <dxf>
      <fill>
        <patternFill>
          <bgColor theme="1" tint="0.499984740745262"/>
        </patternFill>
      </fill>
    </dxf>
    <dxf>
      <fill>
        <patternFill>
          <bgColor rgb="FFFFFFCC"/>
        </patternFill>
      </fill>
    </dxf>
    <dxf>
      <fill>
        <patternFill patternType="none">
          <bgColor auto="1"/>
        </patternFill>
      </fill>
    </dxf>
    <dxf>
      <fill>
        <patternFill>
          <bgColor rgb="FFFFFFCC"/>
        </patternFill>
      </fill>
    </dxf>
    <dxf>
      <fill>
        <patternFill>
          <bgColor theme="1" tint="0.499984740745262"/>
        </patternFill>
      </fill>
    </dxf>
    <dxf>
      <fill>
        <patternFill>
          <bgColor rgb="FFFFFFCC"/>
        </patternFill>
      </fill>
    </dxf>
    <dxf>
      <fill>
        <patternFill>
          <bgColor theme="1" tint="0.499984740745262"/>
        </patternFill>
      </fill>
    </dxf>
    <dxf>
      <fill>
        <patternFill>
          <bgColor theme="1" tint="0.499984740745262"/>
        </patternFill>
      </fill>
    </dxf>
    <dxf>
      <fill>
        <patternFill>
          <bgColor rgb="FFFFFFCC"/>
        </patternFill>
      </fill>
    </dxf>
    <dxf>
      <fill>
        <patternFill>
          <bgColor rgb="FFFFFFCC"/>
        </patternFill>
      </fill>
    </dxf>
    <dxf>
      <fill>
        <patternFill>
          <bgColor theme="1" tint="0.499984740745262"/>
        </patternFill>
      </fill>
    </dxf>
    <dxf>
      <fill>
        <patternFill>
          <bgColor rgb="FFFFFFCC"/>
        </patternFill>
      </fill>
    </dxf>
    <dxf>
      <fill>
        <patternFill>
          <bgColor theme="1" tint="0.499984740745262"/>
        </patternFill>
      </fill>
    </dxf>
    <dxf>
      <fill>
        <patternFill>
          <bgColor rgb="FFFFFFCC"/>
        </patternFill>
      </fill>
    </dxf>
    <dxf>
      <fill>
        <patternFill>
          <bgColor theme="1" tint="0.499984740745262"/>
        </patternFill>
      </fill>
    </dxf>
    <dxf>
      <fill>
        <patternFill>
          <bgColor rgb="FFFFFFCC"/>
        </patternFill>
      </fill>
    </dxf>
    <dxf>
      <fill>
        <patternFill>
          <bgColor theme="1" tint="0.499984740745262"/>
        </patternFill>
      </fill>
    </dxf>
    <dxf>
      <fill>
        <patternFill>
          <bgColor rgb="FFFFFFCC"/>
        </patternFill>
      </fill>
    </dxf>
    <dxf>
      <fill>
        <patternFill>
          <bgColor theme="1" tint="0.499984740745262"/>
        </patternFill>
      </fill>
    </dxf>
    <dxf>
      <fill>
        <patternFill patternType="none">
          <bgColor auto="1"/>
        </patternFill>
      </fill>
    </dxf>
    <dxf>
      <fill>
        <patternFill>
          <bgColor rgb="FFFFFFCC"/>
        </patternFill>
      </fill>
    </dxf>
    <dxf>
      <fill>
        <patternFill>
          <bgColor rgb="FFFFFFCC"/>
        </patternFill>
      </fill>
    </dxf>
    <dxf>
      <font>
        <color theme="0"/>
      </font>
      <fill>
        <patternFill>
          <bgColor theme="1" tint="0.34998626667073579"/>
        </patternFill>
      </fill>
    </dxf>
    <dxf>
      <fill>
        <patternFill>
          <bgColor theme="1" tint="0.34998626667073579"/>
        </patternFill>
      </fill>
    </dxf>
    <dxf>
      <fill>
        <patternFill>
          <bgColor theme="1" tint="0.34998626667073579"/>
        </patternFill>
      </fill>
    </dxf>
    <dxf>
      <font>
        <b/>
        <i val="0"/>
        <color theme="0"/>
      </font>
      <fill>
        <patternFill>
          <bgColor theme="1" tint="0.34998626667073579"/>
        </patternFill>
      </fill>
    </dxf>
    <dxf>
      <font>
        <b/>
        <i val="0"/>
        <color theme="0"/>
      </font>
      <fill>
        <patternFill>
          <bgColor theme="1" tint="0.34998626667073579"/>
        </patternFill>
      </fill>
    </dxf>
    <dxf>
      <fill>
        <patternFill>
          <bgColor theme="1" tint="0.499984740745262"/>
        </patternFill>
      </fill>
    </dxf>
    <dxf>
      <fill>
        <patternFill>
          <bgColor theme="1" tint="0.499984740745262"/>
        </patternFill>
      </fill>
    </dxf>
    <dxf>
      <font>
        <color theme="0"/>
      </font>
    </dxf>
    <dxf>
      <font>
        <color theme="0"/>
      </font>
    </dxf>
    <dxf>
      <fill>
        <patternFill>
          <bgColor theme="1" tint="0.34998626667073579"/>
        </patternFill>
      </fill>
    </dxf>
    <dxf>
      <fill>
        <patternFill>
          <bgColor theme="1" tint="0.34998626667073579"/>
        </patternFill>
      </fill>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DF79"/>
      <color rgb="FFFFFFCC"/>
      <color rgb="FFCCFFCC"/>
      <color rgb="FFFFB3B3"/>
      <color rgb="FFCAEDFB"/>
      <color rgb="FFCDFFF2"/>
      <color rgb="FFFEFFC7"/>
      <color rgb="FFFEFAC8"/>
      <color rgb="FFFFD1D1"/>
      <color rgb="FFE4C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22/10/relationships/richValueRel" Target="richData/richValueRel.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fmlaLink="$CS$9" lockText="1" noThreeD="1"/>
</file>

<file path=xl/ctrlProps/ctrlProp10.xml><?xml version="1.0" encoding="utf-8"?>
<formControlPr xmlns="http://schemas.microsoft.com/office/spreadsheetml/2009/9/main" objectType="CheckBox" fmlaLink="$O$11" lockText="1" noThreeD="1"/>
</file>

<file path=xl/ctrlProps/ctrlProp11.xml><?xml version="1.0" encoding="utf-8"?>
<formControlPr xmlns="http://schemas.microsoft.com/office/spreadsheetml/2009/9/main" objectType="CheckBox" fmlaLink="$O$13" lockText="1" noThreeD="1"/>
</file>

<file path=xl/ctrlProps/ctrlProp12.xml><?xml version="1.0" encoding="utf-8"?>
<formControlPr xmlns="http://schemas.microsoft.com/office/spreadsheetml/2009/9/main" objectType="CheckBox" fmlaLink="$O$14" lockText="1" noThreeD="1"/>
</file>

<file path=xl/ctrlProps/ctrlProp13.xml><?xml version="1.0" encoding="utf-8"?>
<formControlPr xmlns="http://schemas.microsoft.com/office/spreadsheetml/2009/9/main" objectType="CheckBox" fmlaLink="$O$15" lockText="1" noThreeD="1"/>
</file>

<file path=xl/ctrlProps/ctrlProp14.xml><?xml version="1.0" encoding="utf-8"?>
<formControlPr xmlns="http://schemas.microsoft.com/office/spreadsheetml/2009/9/main" objectType="CheckBox" fmlaLink="$O$26" lockText="1" noThreeD="1"/>
</file>

<file path=xl/ctrlProps/ctrlProp15.xml><?xml version="1.0" encoding="utf-8"?>
<formControlPr xmlns="http://schemas.microsoft.com/office/spreadsheetml/2009/9/main" objectType="CheckBox" fmlaLink="$O$27" lockText="1" noThreeD="1"/>
</file>

<file path=xl/ctrlProps/ctrlProp16.xml><?xml version="1.0" encoding="utf-8"?>
<formControlPr xmlns="http://schemas.microsoft.com/office/spreadsheetml/2009/9/main" objectType="CheckBox" fmlaLink="$O$28" lockText="1" noThreeD="1"/>
</file>

<file path=xl/ctrlProps/ctrlProp17.xml><?xml version="1.0" encoding="utf-8"?>
<formControlPr xmlns="http://schemas.microsoft.com/office/spreadsheetml/2009/9/main" objectType="CheckBox" fmlaLink="$O$29" lockText="1" noThreeD="1"/>
</file>

<file path=xl/ctrlProps/ctrlProp18.xml><?xml version="1.0" encoding="utf-8"?>
<formControlPr xmlns="http://schemas.microsoft.com/office/spreadsheetml/2009/9/main" objectType="CheckBox" fmlaLink="$O$30" lockText="1" noThreeD="1"/>
</file>

<file path=xl/ctrlProps/ctrlProp19.xml><?xml version="1.0" encoding="utf-8"?>
<formControlPr xmlns="http://schemas.microsoft.com/office/spreadsheetml/2009/9/main" objectType="CheckBox" fmlaLink="$O$31" lockText="1" noThreeD="1"/>
</file>

<file path=xl/ctrlProps/ctrlProp2.xml><?xml version="1.0" encoding="utf-8"?>
<formControlPr xmlns="http://schemas.microsoft.com/office/spreadsheetml/2009/9/main" objectType="CheckBox" fmlaLink="$CT$9" lockText="1" noThreeD="1"/>
</file>

<file path=xl/ctrlProps/ctrlProp20.xml><?xml version="1.0" encoding="utf-8"?>
<formControlPr xmlns="http://schemas.microsoft.com/office/spreadsheetml/2009/9/main" objectType="CheckBox" fmlaLink="$O$32" lockText="1" noThreeD="1"/>
</file>

<file path=xl/ctrlProps/ctrlProp21.xml><?xml version="1.0" encoding="utf-8"?>
<formControlPr xmlns="http://schemas.microsoft.com/office/spreadsheetml/2009/9/main" objectType="CheckBox" fmlaLink="$O$33" lockText="1" noThreeD="1"/>
</file>

<file path=xl/ctrlProps/ctrlProp22.xml><?xml version="1.0" encoding="utf-8"?>
<formControlPr xmlns="http://schemas.microsoft.com/office/spreadsheetml/2009/9/main" objectType="CheckBox" fmlaLink="$O$34" lockText="1" noThreeD="1"/>
</file>

<file path=xl/ctrlProps/ctrlProp23.xml><?xml version="1.0" encoding="utf-8"?>
<formControlPr xmlns="http://schemas.microsoft.com/office/spreadsheetml/2009/9/main" objectType="CheckBox" fmlaLink="$O$35" lockText="1" noThreeD="1"/>
</file>

<file path=xl/ctrlProps/ctrlProp24.xml><?xml version="1.0" encoding="utf-8"?>
<formControlPr xmlns="http://schemas.microsoft.com/office/spreadsheetml/2009/9/main" objectType="CheckBox" fmlaLink="$O$36" lockText="1" noThreeD="1"/>
</file>

<file path=xl/ctrlProps/ctrlProp25.xml><?xml version="1.0" encoding="utf-8"?>
<formControlPr xmlns="http://schemas.microsoft.com/office/spreadsheetml/2009/9/main" objectType="CheckBox" fmlaLink="$O$37" lockText="1" noThreeD="1"/>
</file>

<file path=xl/ctrlProps/ctrlProp26.xml><?xml version="1.0" encoding="utf-8"?>
<formControlPr xmlns="http://schemas.microsoft.com/office/spreadsheetml/2009/9/main" objectType="CheckBox" fmlaLink="$O$40" lockText="1" noThreeD="1"/>
</file>

<file path=xl/ctrlProps/ctrlProp27.xml><?xml version="1.0" encoding="utf-8"?>
<formControlPr xmlns="http://schemas.microsoft.com/office/spreadsheetml/2009/9/main" objectType="CheckBox" fmlaLink="$O$41" lockText="1" noThreeD="1"/>
</file>

<file path=xl/ctrlProps/ctrlProp28.xml><?xml version="1.0" encoding="utf-8"?>
<formControlPr xmlns="http://schemas.microsoft.com/office/spreadsheetml/2009/9/main" objectType="CheckBox" fmlaLink="$O$42" lockText="1" noThreeD="1"/>
</file>

<file path=xl/ctrlProps/ctrlProp29.xml><?xml version="1.0" encoding="utf-8"?>
<formControlPr xmlns="http://schemas.microsoft.com/office/spreadsheetml/2009/9/main" objectType="CheckBox" fmlaLink="$O$43" lockText="1" noThreeD="1"/>
</file>

<file path=xl/ctrlProps/ctrlProp3.xml><?xml version="1.0" encoding="utf-8"?>
<formControlPr xmlns="http://schemas.microsoft.com/office/spreadsheetml/2009/9/main" objectType="CheckBox" fmlaLink="$O$6" lockText="1" noThreeD="1"/>
</file>

<file path=xl/ctrlProps/ctrlProp30.xml><?xml version="1.0" encoding="utf-8"?>
<formControlPr xmlns="http://schemas.microsoft.com/office/spreadsheetml/2009/9/main" objectType="CheckBox" fmlaLink="$O$44" lockText="1" noThreeD="1"/>
</file>

<file path=xl/ctrlProps/ctrlProp31.xml><?xml version="1.0" encoding="utf-8"?>
<formControlPr xmlns="http://schemas.microsoft.com/office/spreadsheetml/2009/9/main" objectType="CheckBox" fmlaLink="$O$38" lockText="1" noThreeD="1"/>
</file>

<file path=xl/ctrlProps/ctrlProp32.xml><?xml version="1.0" encoding="utf-8"?>
<formControlPr xmlns="http://schemas.microsoft.com/office/spreadsheetml/2009/9/main" objectType="CheckBox" fmlaLink="$N$7" lockText="1" noThreeD="1"/>
</file>

<file path=xl/ctrlProps/ctrlProp33.xml><?xml version="1.0" encoding="utf-8"?>
<formControlPr xmlns="http://schemas.microsoft.com/office/spreadsheetml/2009/9/main" objectType="CheckBox" fmlaLink="$N$8" lockText="1" noThreeD="1"/>
</file>

<file path=xl/ctrlProps/ctrlProp34.xml><?xml version="1.0" encoding="utf-8"?>
<formControlPr xmlns="http://schemas.microsoft.com/office/spreadsheetml/2009/9/main" objectType="CheckBox" fmlaLink="$N$6" lockText="1" noThreeD="1"/>
</file>

<file path=xl/ctrlProps/ctrlProp35.xml><?xml version="1.0" encoding="utf-8"?>
<formControlPr xmlns="http://schemas.microsoft.com/office/spreadsheetml/2009/9/main" objectType="CheckBox" fmlaLink="$N$31" lockText="1" noThreeD="1"/>
</file>

<file path=xl/ctrlProps/ctrlProp4.xml><?xml version="1.0" encoding="utf-8"?>
<formControlPr xmlns="http://schemas.microsoft.com/office/spreadsheetml/2009/9/main" objectType="CheckBox" fmlaLink="$O$21" lockText="1" noThreeD="1"/>
</file>

<file path=xl/ctrlProps/ctrlProp5.xml><?xml version="1.0" encoding="utf-8"?>
<formControlPr xmlns="http://schemas.microsoft.com/office/spreadsheetml/2009/9/main" objectType="CheckBox" fmlaLink="$O$24" lockText="1" noThreeD="1"/>
</file>

<file path=xl/ctrlProps/ctrlProp6.xml><?xml version="1.0" encoding="utf-8"?>
<formControlPr xmlns="http://schemas.microsoft.com/office/spreadsheetml/2009/9/main" objectType="CheckBox" fmlaLink="$O$7" lockText="1" noThreeD="1"/>
</file>

<file path=xl/ctrlProps/ctrlProp7.xml><?xml version="1.0" encoding="utf-8"?>
<formControlPr xmlns="http://schemas.microsoft.com/office/spreadsheetml/2009/9/main" objectType="CheckBox" fmlaLink="$O$8" lockText="1" noThreeD="1"/>
</file>

<file path=xl/ctrlProps/ctrlProp8.xml><?xml version="1.0" encoding="utf-8"?>
<formControlPr xmlns="http://schemas.microsoft.com/office/spreadsheetml/2009/9/main" objectType="CheckBox" fmlaLink="$O$9" lockText="1" noThreeD="1"/>
</file>

<file path=xl/ctrlProps/ctrlProp9.xml><?xml version="1.0" encoding="utf-8"?>
<formControlPr xmlns="http://schemas.microsoft.com/office/spreadsheetml/2009/9/main" objectType="CheckBox" fmlaLink="$O$10"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228600</xdr:colOff>
          <xdr:row>29</xdr:row>
          <xdr:rowOff>38100</xdr:rowOff>
        </xdr:from>
        <xdr:to>
          <xdr:col>16</xdr:col>
          <xdr:colOff>228600</xdr:colOff>
          <xdr:row>31</xdr:row>
          <xdr:rowOff>28575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13607</xdr:colOff>
      <xdr:row>1</xdr:row>
      <xdr:rowOff>59590</xdr:rowOff>
    </xdr:from>
    <xdr:to>
      <xdr:col>10</xdr:col>
      <xdr:colOff>222280</xdr:colOff>
      <xdr:row>2</xdr:row>
      <xdr:rowOff>625928</xdr:rowOff>
    </xdr:to>
    <xdr:grpSp>
      <xdr:nvGrpSpPr>
        <xdr:cNvPr id="12" name="グループ化 11">
          <a:extLst>
            <a:ext uri="{FF2B5EF4-FFF2-40B4-BE49-F238E27FC236}">
              <a16:creationId xmlns:a16="http://schemas.microsoft.com/office/drawing/2014/main" id="{971F55ED-20B1-423A-8F8C-AA3F7827D736}"/>
            </a:ext>
          </a:extLst>
        </xdr:cNvPr>
        <xdr:cNvGrpSpPr/>
      </xdr:nvGrpSpPr>
      <xdr:grpSpPr>
        <a:xfrm>
          <a:off x="2517321" y="440590"/>
          <a:ext cx="6086959" cy="1314731"/>
          <a:chOff x="2076499" y="371140"/>
          <a:chExt cx="6123698" cy="1180536"/>
        </a:xfrm>
        <a:solidFill>
          <a:schemeClr val="accent1">
            <a:lumMod val="20000"/>
            <a:lumOff val="80000"/>
          </a:schemeClr>
        </a:solidFill>
      </xdr:grpSpPr>
      <xdr:sp macro="" textlink="">
        <xdr:nvSpPr>
          <xdr:cNvPr id="13" name="四角形: 角を丸くする 12">
            <a:extLst>
              <a:ext uri="{FF2B5EF4-FFF2-40B4-BE49-F238E27FC236}">
                <a16:creationId xmlns:a16="http://schemas.microsoft.com/office/drawing/2014/main" id="{157BA00E-62A1-EAF2-5AD0-71427B850EF9}"/>
              </a:ext>
            </a:extLst>
          </xdr:cNvPr>
          <xdr:cNvSpPr/>
        </xdr:nvSpPr>
        <xdr:spPr>
          <a:xfrm>
            <a:off x="2076499" y="371140"/>
            <a:ext cx="6123698" cy="1180536"/>
          </a:xfrm>
          <a:prstGeom prst="roundRect">
            <a:avLst>
              <a:gd name="adj" fmla="val 0"/>
            </a:avLst>
          </a:prstGeom>
          <a:solidFill>
            <a:schemeClr val="tx2">
              <a:lumMod val="10000"/>
              <a:lumOff val="90000"/>
            </a:schemeClr>
          </a:solidFill>
          <a:ln w="38100" cap="sq">
            <a:solidFill>
              <a:schemeClr val="tx2">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100" b="1">
                <a:solidFill>
                  <a:sysClr val="windowText" lastClr="000000"/>
                </a:solidFill>
              </a:rPr>
              <a:t>申請書類は</a:t>
            </a:r>
            <a:r>
              <a:rPr kumimoji="1" lang="en-US" altLang="ja-JP" sz="1100" b="1">
                <a:solidFill>
                  <a:sysClr val="windowText" lastClr="000000"/>
                </a:solidFill>
              </a:rPr>
              <a:t>PDF</a:t>
            </a:r>
            <a:r>
              <a:rPr kumimoji="1" lang="ja-JP" altLang="en-US" sz="1100" b="1">
                <a:solidFill>
                  <a:sysClr val="windowText" lastClr="000000"/>
                </a:solidFill>
              </a:rPr>
              <a:t>化し、 提出資料総括表</a:t>
            </a:r>
            <a:r>
              <a:rPr kumimoji="1" lang="ja-JP" altLang="en-US" sz="1100" b="1" baseline="0">
                <a:solidFill>
                  <a:sysClr val="windowText" lastClr="000000"/>
                </a:solidFill>
              </a:rPr>
              <a:t> </a:t>
            </a:r>
            <a:r>
              <a:rPr kumimoji="1" lang="ja-JP" altLang="en-US" sz="1100" b="1">
                <a:solidFill>
                  <a:sysClr val="windowText" lastClr="000000"/>
                </a:solidFill>
              </a:rPr>
              <a:t>を先頭に１つのデータにまとめて提出をしてください</a:t>
            </a:r>
            <a:endParaRPr kumimoji="1" lang="en-US" altLang="ja-JP" sz="1100" b="1">
              <a:solidFill>
                <a:sysClr val="windowText" lastClr="000000"/>
              </a:solidFill>
            </a:endParaRPr>
          </a:p>
          <a:p>
            <a:pPr algn="l"/>
            <a:r>
              <a:rPr kumimoji="1" lang="ja-JP" altLang="en-US" sz="1100" b="1">
                <a:solidFill>
                  <a:sysClr val="windowText" lastClr="000000"/>
                </a:solidFill>
              </a:rPr>
              <a:t>本</a:t>
            </a:r>
            <a:r>
              <a:rPr kumimoji="1" lang="en-US" altLang="ja-JP" sz="1100" b="1">
                <a:solidFill>
                  <a:sysClr val="windowText" lastClr="000000"/>
                </a:solidFill>
              </a:rPr>
              <a:t>Excel</a:t>
            </a:r>
            <a:r>
              <a:rPr kumimoji="1" lang="ja-JP" altLang="en-US" sz="1100" b="1">
                <a:solidFill>
                  <a:sysClr val="windowText" lastClr="000000"/>
                </a:solidFill>
              </a:rPr>
              <a:t>データシートはシステムへの取込み時に必要ですので、申請時に必ず提出してください</a:t>
            </a:r>
            <a:endParaRPr kumimoji="1" lang="en-US" altLang="ja-JP" sz="11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b="1">
                <a:solidFill>
                  <a:sysClr val="windowText" lastClr="000000"/>
                </a:solidFill>
                <a:effectLst/>
                <a:latin typeface="+mn-lt"/>
                <a:ea typeface="+mn-ea"/>
                <a:cs typeface="+mn-cs"/>
              </a:rPr>
              <a:t>※</a:t>
            </a:r>
            <a:r>
              <a:rPr kumimoji="1" lang="ja-JP" altLang="ja-JP" sz="900" b="1">
                <a:solidFill>
                  <a:sysClr val="windowText" lastClr="000000"/>
                </a:solidFill>
                <a:effectLst/>
                <a:latin typeface="+mn-lt"/>
                <a:ea typeface="+mn-ea"/>
                <a:cs typeface="+mn-cs"/>
              </a:rPr>
              <a:t>１シート目「</a:t>
            </a:r>
            <a:r>
              <a:rPr kumimoji="1" lang="en-US" altLang="ja-JP" sz="900" b="1">
                <a:solidFill>
                  <a:sysClr val="windowText" lastClr="000000"/>
                </a:solidFill>
                <a:effectLst/>
                <a:latin typeface="+mn-lt"/>
                <a:ea typeface="+mn-ea"/>
                <a:cs typeface="+mn-cs"/>
              </a:rPr>
              <a:t>      </a:t>
            </a:r>
            <a:r>
              <a:rPr kumimoji="1" lang="ja-JP" altLang="en-US" sz="900" b="1">
                <a:solidFill>
                  <a:sysClr val="windowText" lastClr="000000"/>
                </a:solidFill>
                <a:effectLst/>
                <a:latin typeface="+mn-lt"/>
                <a:ea typeface="+mn-ea"/>
                <a:cs typeface="+mn-cs"/>
              </a:rPr>
              <a:t>入力用</a:t>
            </a:r>
            <a:r>
              <a:rPr kumimoji="1" lang="ja-JP" altLang="ja-JP" sz="900" b="1">
                <a:solidFill>
                  <a:sysClr val="windowText" lastClr="000000"/>
                </a:solidFill>
                <a:effectLst/>
                <a:latin typeface="+mn-lt"/>
                <a:ea typeface="+mn-ea"/>
                <a:cs typeface="+mn-cs"/>
              </a:rPr>
              <a:t>データシート</a:t>
            </a:r>
            <a:r>
              <a:rPr kumimoji="1" lang="ja-JP" altLang="en-US" sz="900" b="1" baseline="0">
                <a:solidFill>
                  <a:sysClr val="windowText" lastClr="000000"/>
                </a:solidFill>
                <a:effectLst/>
                <a:latin typeface="+mn-lt"/>
                <a:ea typeface="+mn-ea"/>
                <a:cs typeface="+mn-cs"/>
              </a:rPr>
              <a:t>  </a:t>
            </a:r>
            <a:r>
              <a:rPr kumimoji="1" lang="ja-JP" altLang="ja-JP" sz="900" b="1">
                <a:solidFill>
                  <a:sysClr val="windowText" lastClr="000000"/>
                </a:solidFill>
                <a:effectLst/>
                <a:latin typeface="+mn-lt"/>
                <a:ea typeface="+mn-ea"/>
                <a:cs typeface="+mn-cs"/>
              </a:rPr>
              <a:t>」</a:t>
            </a:r>
            <a:r>
              <a:rPr kumimoji="1" lang="ja-JP" altLang="en-US" sz="900" b="1">
                <a:solidFill>
                  <a:sysClr val="windowText" lastClr="000000"/>
                </a:solidFill>
                <a:effectLst/>
                <a:latin typeface="+mn-lt"/>
                <a:ea typeface="+mn-ea"/>
                <a:cs typeface="+mn-cs"/>
              </a:rPr>
              <a:t>の</a:t>
            </a:r>
            <a:r>
              <a:rPr kumimoji="1" lang="en-US" altLang="ja-JP" sz="900" b="1">
                <a:solidFill>
                  <a:sysClr val="windowText" lastClr="000000"/>
                </a:solidFill>
                <a:effectLst/>
                <a:latin typeface="+mn-lt"/>
                <a:ea typeface="+mn-ea"/>
                <a:cs typeface="+mn-cs"/>
              </a:rPr>
              <a:t>PDF</a:t>
            </a:r>
            <a:r>
              <a:rPr kumimoji="1" lang="ja-JP" altLang="ja-JP" sz="900" b="1">
                <a:solidFill>
                  <a:sysClr val="windowText" lastClr="000000"/>
                </a:solidFill>
                <a:effectLst/>
                <a:latin typeface="+mn-lt"/>
                <a:ea typeface="+mn-ea"/>
                <a:cs typeface="+mn-cs"/>
              </a:rPr>
              <a:t>化は不要</a:t>
            </a:r>
            <a:r>
              <a:rPr kumimoji="1" lang="ja-JP" altLang="en-US" sz="900" b="1">
                <a:solidFill>
                  <a:sysClr val="windowText" lastClr="000000"/>
                </a:solidFill>
                <a:effectLst/>
                <a:latin typeface="+mn-lt"/>
                <a:ea typeface="+mn-ea"/>
                <a:cs typeface="+mn-cs"/>
              </a:rPr>
              <a:t>です</a:t>
            </a:r>
            <a:endParaRPr kumimoji="1" lang="en-US" altLang="ja-JP" sz="900" b="1">
              <a:solidFill>
                <a:sysClr val="windowText" lastClr="000000"/>
              </a:solidFill>
            </a:endParaRPr>
          </a:p>
          <a:p>
            <a:pPr algn="l"/>
            <a:r>
              <a:rPr kumimoji="1" lang="en-US" altLang="ja-JP" sz="900" b="1">
                <a:solidFill>
                  <a:sysClr val="windowText" lastClr="000000"/>
                </a:solidFill>
              </a:rPr>
              <a:t>※</a:t>
            </a:r>
            <a:r>
              <a:rPr kumimoji="1" lang="ja-JP" altLang="en-US" sz="900" b="1">
                <a:solidFill>
                  <a:sysClr val="windowText" lastClr="000000"/>
                </a:solidFill>
              </a:rPr>
              <a:t>シートは削除や非表示にせず、そのまま送付してください</a:t>
            </a:r>
            <a:endParaRPr kumimoji="1" lang="en-US" altLang="ja-JP" sz="900" b="1">
              <a:solidFill>
                <a:sysClr val="windowText" lastClr="000000"/>
              </a:solidFill>
            </a:endParaRPr>
          </a:p>
          <a:p>
            <a:pPr algn="l"/>
            <a:r>
              <a:rPr kumimoji="1" lang="en-US" altLang="ja-JP" sz="900" b="1">
                <a:solidFill>
                  <a:sysClr val="windowText" lastClr="000000"/>
                </a:solidFill>
              </a:rPr>
              <a:t>※</a:t>
            </a:r>
            <a:r>
              <a:rPr kumimoji="1" lang="ja-JP" altLang="en-US" sz="900" b="1">
                <a:solidFill>
                  <a:sysClr val="windowText" lastClr="000000"/>
                </a:solidFill>
              </a:rPr>
              <a:t>複数の型式・台数を申請する場合は、そのシート内のプルダウンで型式・台数を選択して</a:t>
            </a:r>
            <a:r>
              <a:rPr kumimoji="1" lang="en-US" altLang="ja-JP" sz="900" b="1">
                <a:solidFill>
                  <a:sysClr val="windowText" lastClr="000000"/>
                </a:solidFill>
              </a:rPr>
              <a:t>PDF</a:t>
            </a:r>
            <a:r>
              <a:rPr kumimoji="1" lang="ja-JP" altLang="en-US" sz="900" b="1">
                <a:solidFill>
                  <a:sysClr val="windowText" lastClr="000000"/>
                </a:solidFill>
              </a:rPr>
              <a:t>化してください</a:t>
            </a:r>
            <a:endParaRPr kumimoji="1" lang="en-US" altLang="ja-JP" sz="900" b="1">
              <a:solidFill>
                <a:sysClr val="windowText" lastClr="000000"/>
              </a:solidFill>
            </a:endParaRPr>
          </a:p>
        </xdr:txBody>
      </xdr:sp>
      <xdr:sp macro="" textlink="">
        <xdr:nvSpPr>
          <xdr:cNvPr id="14" name="正方形/長方形 13">
            <a:extLst>
              <a:ext uri="{FF2B5EF4-FFF2-40B4-BE49-F238E27FC236}">
                <a16:creationId xmlns:a16="http://schemas.microsoft.com/office/drawing/2014/main" id="{589E7274-0808-AD21-411B-1CF8B937B1B1}"/>
              </a:ext>
            </a:extLst>
          </xdr:cNvPr>
          <xdr:cNvSpPr/>
        </xdr:nvSpPr>
        <xdr:spPr>
          <a:xfrm>
            <a:off x="3004176" y="911795"/>
            <a:ext cx="1166782" cy="149782"/>
          </a:xfrm>
          <a:prstGeom prst="rect">
            <a:avLst/>
          </a:prstGeom>
          <a:grpFill/>
          <a:ln w="3175">
            <a:solidFill>
              <a:schemeClr val="accent4">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46800" rIns="46800" rtlCol="0" anchor="ctr" anchorCtr="1"/>
          <a:lstStyle/>
          <a:p>
            <a:pPr algn="l"/>
            <a:r>
              <a:rPr kumimoji="1" lang="ja-JP" altLang="en-US" sz="900" b="1">
                <a:solidFill>
                  <a:sysClr val="windowText" lastClr="000000"/>
                </a:solidFill>
              </a:rPr>
              <a:t>入力用データシート</a:t>
            </a:r>
            <a:endParaRPr kumimoji="1" lang="en-US" altLang="ja-JP" sz="900" b="1">
              <a:solidFill>
                <a:sysClr val="windowText" lastClr="000000"/>
              </a:solidFill>
            </a:endParaRPr>
          </a:p>
        </xdr:txBody>
      </xdr:sp>
      <xdr:sp macro="" textlink="">
        <xdr:nvSpPr>
          <xdr:cNvPr id="15" name="正方形/長方形 14">
            <a:extLst>
              <a:ext uri="{FF2B5EF4-FFF2-40B4-BE49-F238E27FC236}">
                <a16:creationId xmlns:a16="http://schemas.microsoft.com/office/drawing/2014/main" id="{5BFF574D-ABB9-12CC-43B9-496EEBF298F0}"/>
              </a:ext>
            </a:extLst>
          </xdr:cNvPr>
          <xdr:cNvSpPr/>
        </xdr:nvSpPr>
        <xdr:spPr>
          <a:xfrm>
            <a:off x="3453677" y="464188"/>
            <a:ext cx="1114269" cy="197344"/>
          </a:xfrm>
          <a:prstGeom prst="rect">
            <a:avLst/>
          </a:prstGeom>
          <a:solidFill>
            <a:srgbClr val="FFFFCC"/>
          </a:solidFill>
          <a:ln w="3175">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46800" rIns="46800" rtlCol="0" anchor="ctr" anchorCtr="1"/>
          <a:lstStyle/>
          <a:p>
            <a:pPr algn="l"/>
            <a:r>
              <a:rPr kumimoji="1" lang="ja-JP" altLang="en-US" sz="1050" b="1">
                <a:solidFill>
                  <a:sysClr val="windowText" lastClr="000000"/>
                </a:solidFill>
              </a:rPr>
              <a:t>提出資料総括表</a:t>
            </a:r>
            <a:endParaRPr kumimoji="1" lang="en-US" altLang="ja-JP" sz="1050" b="1">
              <a:solidFill>
                <a:sysClr val="windowText" lastClr="000000"/>
              </a:solidFill>
            </a:endParaRPr>
          </a:p>
        </xdr:txBody>
      </xdr:sp>
    </xdr:grpSp>
    <xdr:clientData/>
  </xdr:twoCellAnchor>
  <xdr:twoCellAnchor>
    <xdr:from>
      <xdr:col>10</xdr:col>
      <xdr:colOff>321412</xdr:colOff>
      <xdr:row>1</xdr:row>
      <xdr:rowOff>45983</xdr:rowOff>
    </xdr:from>
    <xdr:to>
      <xdr:col>15</xdr:col>
      <xdr:colOff>621242</xdr:colOff>
      <xdr:row>2</xdr:row>
      <xdr:rowOff>612321</xdr:rowOff>
    </xdr:to>
    <xdr:grpSp>
      <xdr:nvGrpSpPr>
        <xdr:cNvPr id="16" name="グループ化 15">
          <a:extLst>
            <a:ext uri="{FF2B5EF4-FFF2-40B4-BE49-F238E27FC236}">
              <a16:creationId xmlns:a16="http://schemas.microsoft.com/office/drawing/2014/main" id="{9B03A428-0F2B-4A7B-B370-6A5EA2666887}"/>
            </a:ext>
          </a:extLst>
        </xdr:cNvPr>
        <xdr:cNvGrpSpPr/>
      </xdr:nvGrpSpPr>
      <xdr:grpSpPr>
        <a:xfrm>
          <a:off x="8703412" y="426983"/>
          <a:ext cx="3565544" cy="1314731"/>
          <a:chOff x="8266872" y="369472"/>
          <a:chExt cx="3585955" cy="962730"/>
        </a:xfrm>
      </xdr:grpSpPr>
      <xdr:sp macro="" textlink="">
        <xdr:nvSpPr>
          <xdr:cNvPr id="17" name="四角形: 角を丸くする 16">
            <a:extLst>
              <a:ext uri="{FF2B5EF4-FFF2-40B4-BE49-F238E27FC236}">
                <a16:creationId xmlns:a16="http://schemas.microsoft.com/office/drawing/2014/main" id="{04F619E5-AE52-3A97-14FC-DC6138967F75}"/>
              </a:ext>
            </a:extLst>
          </xdr:cNvPr>
          <xdr:cNvSpPr/>
        </xdr:nvSpPr>
        <xdr:spPr>
          <a:xfrm>
            <a:off x="8266872" y="369472"/>
            <a:ext cx="3585955" cy="962730"/>
          </a:xfrm>
          <a:prstGeom prst="roundRect">
            <a:avLst>
              <a:gd name="adj" fmla="val 0"/>
            </a:avLst>
          </a:prstGeom>
          <a:solidFill>
            <a:srgbClr val="FFEBF5"/>
          </a:solidFill>
          <a:ln w="38100" cap="sq">
            <a:solidFill>
              <a:srgbClr val="FFB3B3"/>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r>
              <a:rPr kumimoji="1" lang="ja-JP" altLang="en-US" sz="1100" b="1">
                <a:solidFill>
                  <a:sysClr val="windowText" lastClr="000000"/>
                </a:solidFill>
              </a:rPr>
              <a:t>交付申請時提出書類：</a:t>
            </a:r>
            <a:endParaRPr kumimoji="1" lang="en-US" altLang="ja-JP" sz="1100" b="1">
              <a:solidFill>
                <a:sysClr val="windowText" lastClr="000000"/>
              </a:solidFill>
            </a:endParaRPr>
          </a:p>
          <a:p>
            <a:pPr algn="l"/>
            <a:r>
              <a:rPr kumimoji="1" lang="ja-JP" altLang="en-US" sz="1100" b="1">
                <a:solidFill>
                  <a:sysClr val="windowText" lastClr="000000"/>
                </a:solidFill>
              </a:rPr>
              <a:t>完了実績報告時提出書類：</a:t>
            </a:r>
            <a:endParaRPr kumimoji="1" lang="en-US" altLang="ja-JP" sz="1100" b="1">
              <a:solidFill>
                <a:sysClr val="windowText" lastClr="000000"/>
              </a:solidFill>
            </a:endParaRPr>
          </a:p>
          <a:p>
            <a:pPr algn="l"/>
            <a:endParaRPr kumimoji="1" lang="en-US" altLang="ja-JP" sz="700" b="1">
              <a:solidFill>
                <a:sysClr val="windowText" lastClr="000000"/>
              </a:solidFill>
            </a:endParaRPr>
          </a:p>
          <a:p>
            <a:pPr algn="l"/>
            <a:r>
              <a:rPr kumimoji="1" lang="en-US" altLang="ja-JP" sz="800" b="1">
                <a:solidFill>
                  <a:sysClr val="windowText" lastClr="000000"/>
                </a:solidFill>
              </a:rPr>
              <a:t>※</a:t>
            </a:r>
            <a:r>
              <a:rPr kumimoji="1" lang="ja-JP" altLang="en-US" sz="800" b="1">
                <a:solidFill>
                  <a:sysClr val="windowText" lastClr="000000"/>
                </a:solidFill>
              </a:rPr>
              <a:t>セルの</a:t>
            </a:r>
            <a:r>
              <a:rPr kumimoji="1" lang="en-US" altLang="ja-JP" sz="800" b="1">
                <a:solidFill>
                  <a:sysClr val="windowText" lastClr="000000"/>
                </a:solidFill>
              </a:rPr>
              <a:t>B7</a:t>
            </a:r>
            <a:r>
              <a:rPr kumimoji="1" lang="ja-JP" altLang="en-US" sz="800" b="1">
                <a:solidFill>
                  <a:sysClr val="windowText" lastClr="000000"/>
                </a:solidFill>
              </a:rPr>
              <a:t>で申請書類を選択すると、それぞれのシートが作成できます</a:t>
            </a:r>
            <a:endParaRPr kumimoji="1" lang="en-US" altLang="ja-JP" sz="800" b="1">
              <a:solidFill>
                <a:sysClr val="windowText" lastClr="000000"/>
              </a:solidFill>
            </a:endParaRPr>
          </a:p>
          <a:p>
            <a:pPr algn="l"/>
            <a:r>
              <a:rPr kumimoji="1" lang="en-US" altLang="ja-JP" sz="800" b="1">
                <a:solidFill>
                  <a:sysClr val="windowText" lastClr="000000"/>
                </a:solidFill>
              </a:rPr>
              <a:t>※</a:t>
            </a:r>
            <a:r>
              <a:rPr kumimoji="1" lang="ja-JP" altLang="en-US" sz="800" b="1">
                <a:solidFill>
                  <a:sysClr val="windowText" lastClr="000000"/>
                </a:solidFill>
              </a:rPr>
              <a:t>提出資料総括表は「提出資料総括表」シートで✓を入力してください</a:t>
            </a:r>
            <a:endParaRPr kumimoji="1" lang="en-US" altLang="ja-JP" sz="800" b="1">
              <a:solidFill>
                <a:sysClr val="windowText" lastClr="000000"/>
              </a:solidFill>
            </a:endParaRPr>
          </a:p>
        </xdr:txBody>
      </xdr:sp>
      <xdr:sp macro="" textlink="">
        <xdr:nvSpPr>
          <xdr:cNvPr id="18" name="正方形/長方形 17">
            <a:extLst>
              <a:ext uri="{FF2B5EF4-FFF2-40B4-BE49-F238E27FC236}">
                <a16:creationId xmlns:a16="http://schemas.microsoft.com/office/drawing/2014/main" id="{966177C2-31C0-8FB3-A56A-7A4638B8E0FF}"/>
              </a:ext>
            </a:extLst>
          </xdr:cNvPr>
          <xdr:cNvSpPr/>
        </xdr:nvSpPr>
        <xdr:spPr>
          <a:xfrm>
            <a:off x="9766379" y="489880"/>
            <a:ext cx="1270059" cy="161527"/>
          </a:xfrm>
          <a:prstGeom prst="rect">
            <a:avLst/>
          </a:prstGeom>
          <a:solidFill>
            <a:srgbClr val="FFB3B3"/>
          </a:solidFill>
          <a:ln w="3175" cap="sq">
            <a:solidFill>
              <a:sysClr val="windowText" lastClr="000000"/>
            </a:solidFill>
            <a:miter lim="800000"/>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46800" rIns="46800" rtlCol="0" anchor="ctr" anchorCtr="1"/>
          <a:lstStyle/>
          <a:p>
            <a:pPr algn="ctr"/>
            <a:r>
              <a:rPr kumimoji="1" lang="ja-JP" altLang="en-US" sz="1100" b="1">
                <a:solidFill>
                  <a:sysClr val="windowText" lastClr="000000"/>
                </a:solidFill>
              </a:rPr>
              <a:t>ピンクのシート</a:t>
            </a:r>
          </a:p>
        </xdr:txBody>
      </xdr:sp>
      <xdr:sp macro="" textlink="">
        <xdr:nvSpPr>
          <xdr:cNvPr id="19" name="正方形/長方形 18">
            <a:extLst>
              <a:ext uri="{FF2B5EF4-FFF2-40B4-BE49-F238E27FC236}">
                <a16:creationId xmlns:a16="http://schemas.microsoft.com/office/drawing/2014/main" id="{338976C1-1309-05AA-1AFB-97293CE9BE68}"/>
              </a:ext>
            </a:extLst>
          </xdr:cNvPr>
          <xdr:cNvSpPr/>
        </xdr:nvSpPr>
        <xdr:spPr>
          <a:xfrm>
            <a:off x="10068077" y="708068"/>
            <a:ext cx="1159952" cy="150169"/>
          </a:xfrm>
          <a:prstGeom prst="rect">
            <a:avLst/>
          </a:prstGeom>
          <a:solidFill>
            <a:schemeClr val="tx2">
              <a:lumMod val="25000"/>
              <a:lumOff val="75000"/>
            </a:schemeClr>
          </a:solidFill>
          <a:ln w="3175" cap="sq">
            <a:solidFill>
              <a:sysClr val="windowText" lastClr="000000"/>
            </a:solidFill>
            <a:miter lim="800000"/>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46800" rIns="46800" rtlCol="0" anchor="ctr" anchorCtr="1"/>
          <a:lstStyle/>
          <a:p>
            <a:pPr algn="ctr"/>
            <a:r>
              <a:rPr kumimoji="1" lang="ja-JP" altLang="en-US" sz="1100" b="1">
                <a:solidFill>
                  <a:sysClr val="windowText" lastClr="000000"/>
                </a:solidFill>
              </a:rPr>
              <a:t>ブルーのシート</a:t>
            </a:r>
            <a:endParaRPr kumimoji="1" lang="en-US" altLang="ja-JP" sz="1100" b="1">
              <a:solidFill>
                <a:sysClr val="windowText" lastClr="000000"/>
              </a:solidFill>
            </a:endParaRPr>
          </a:p>
        </xdr:txBody>
      </xdr:sp>
    </xdr:grpSp>
    <xdr:clientData/>
  </xdr:twoCellAnchor>
  <xdr:twoCellAnchor>
    <xdr:from>
      <xdr:col>16</xdr:col>
      <xdr:colOff>81643</xdr:colOff>
      <xdr:row>110</xdr:row>
      <xdr:rowOff>540</xdr:rowOff>
    </xdr:from>
    <xdr:to>
      <xdr:col>24</xdr:col>
      <xdr:colOff>648582</xdr:colOff>
      <xdr:row>124</xdr:row>
      <xdr:rowOff>221518</xdr:rowOff>
    </xdr:to>
    <xdr:grpSp>
      <xdr:nvGrpSpPr>
        <xdr:cNvPr id="28" name="グループ化 27">
          <a:extLst>
            <a:ext uri="{FF2B5EF4-FFF2-40B4-BE49-F238E27FC236}">
              <a16:creationId xmlns:a16="http://schemas.microsoft.com/office/drawing/2014/main" id="{7665FFB8-8035-4751-A9D6-8DE9625B4B05}"/>
            </a:ext>
          </a:extLst>
        </xdr:cNvPr>
        <xdr:cNvGrpSpPr/>
      </xdr:nvGrpSpPr>
      <xdr:grpSpPr>
        <a:xfrm>
          <a:off x="12382500" y="21676719"/>
          <a:ext cx="5792082" cy="2506978"/>
          <a:chOff x="6015588" y="67702471"/>
          <a:chExt cx="5883545" cy="2421028"/>
        </a:xfrm>
      </xdr:grpSpPr>
      <xdr:sp macro="" textlink="">
        <xdr:nvSpPr>
          <xdr:cNvPr id="29" name="正方形/長方形 28">
            <a:extLst>
              <a:ext uri="{FF2B5EF4-FFF2-40B4-BE49-F238E27FC236}">
                <a16:creationId xmlns:a16="http://schemas.microsoft.com/office/drawing/2014/main" id="{6E19109C-69B8-92C8-D4AF-2843DA03D47A}"/>
              </a:ext>
            </a:extLst>
          </xdr:cNvPr>
          <xdr:cNvSpPr/>
        </xdr:nvSpPr>
        <xdr:spPr>
          <a:xfrm>
            <a:off x="6015588" y="67702471"/>
            <a:ext cx="3212756" cy="2415696"/>
          </a:xfrm>
          <a:prstGeom prst="rect">
            <a:avLst/>
          </a:prstGeom>
          <a:solidFill>
            <a:schemeClr val="tx2">
              <a:lumMod val="10000"/>
              <a:lumOff val="90000"/>
            </a:schemeClr>
          </a:solidFill>
          <a:ln w="38100">
            <a:solidFill>
              <a:schemeClr val="tx2">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通帳の通りに記載ください。</a:t>
            </a:r>
            <a:endParaRPr kumimoji="1" lang="en-US" altLang="ja-JP" sz="1100">
              <a:solidFill>
                <a:sysClr val="windowText" lastClr="000000"/>
              </a:solidFill>
              <a:effectLst/>
              <a:latin typeface="+mn-lt"/>
              <a:ea typeface="+mn-ea"/>
              <a:cs typeface="+mn-cs"/>
            </a:endParaRPr>
          </a:p>
          <a:p>
            <a:r>
              <a:rPr kumimoji="1" lang="ja-JP" altLang="ja-JP" sz="1100">
                <a:solidFill>
                  <a:sysClr val="windowText" lastClr="000000"/>
                </a:solidFill>
                <a:effectLst/>
                <a:latin typeface="+mn-lt"/>
                <a:ea typeface="+mn-ea"/>
                <a:cs typeface="+mn-cs"/>
              </a:rPr>
              <a:t>そのまま振込に使用しますので、「株式会社」等のフリガナ略称は、金融機関指定の略称を記載ください</a:t>
            </a:r>
            <a:r>
              <a:rPr kumimoji="1" lang="ja-JP" altLang="en-US" sz="1100">
                <a:solidFill>
                  <a:sysClr val="windowText" lastClr="000000"/>
                </a:solidFill>
                <a:effectLst/>
                <a:latin typeface="+mn-lt"/>
                <a:ea typeface="+mn-ea"/>
                <a:cs typeface="+mn-cs"/>
              </a:rPr>
              <a:t>。</a:t>
            </a:r>
            <a:endParaRPr kumimoji="1" lang="ja-JP" altLang="en-US" sz="1100">
              <a:solidFill>
                <a:sysClr val="windowText" lastClr="000000"/>
              </a:solidFill>
            </a:endParaRPr>
          </a:p>
        </xdr:txBody>
      </xdr:sp>
      <xdr:pic>
        <xdr:nvPicPr>
          <xdr:cNvPr id="30" name="図 29">
            <a:extLst>
              <a:ext uri="{FF2B5EF4-FFF2-40B4-BE49-F238E27FC236}">
                <a16:creationId xmlns:a16="http://schemas.microsoft.com/office/drawing/2014/main" id="{3D9189D9-7BC6-75A4-B529-334A6FE68E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278208" y="68659869"/>
            <a:ext cx="2709115" cy="1415566"/>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a:effectLst/>
        </xdr:spPr>
      </xdr:pic>
      <xdr:sp macro="" textlink="">
        <xdr:nvSpPr>
          <xdr:cNvPr id="31" name="正方形/長方形 30">
            <a:extLst>
              <a:ext uri="{FF2B5EF4-FFF2-40B4-BE49-F238E27FC236}">
                <a16:creationId xmlns:a16="http://schemas.microsoft.com/office/drawing/2014/main" id="{720A1B2D-539A-06D7-E604-4FE5C9137BD0}"/>
              </a:ext>
            </a:extLst>
          </xdr:cNvPr>
          <xdr:cNvSpPr/>
        </xdr:nvSpPr>
        <xdr:spPr>
          <a:xfrm>
            <a:off x="9319871" y="67707803"/>
            <a:ext cx="2579262" cy="2415696"/>
          </a:xfrm>
          <a:prstGeom prst="rect">
            <a:avLst/>
          </a:prstGeom>
          <a:solidFill>
            <a:srgbClr val="FFEBF5"/>
          </a:solidFill>
          <a:ln w="38100">
            <a:solidFill>
              <a:srgbClr val="FFB3B3"/>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振込不能の場合、再振り込み手数料は申請者負担となりますので、スペースや「・」有無にご注意ください。</a:t>
            </a:r>
            <a:endParaRPr kumimoji="1" lang="en-US" altLang="ja-JP" sz="1100">
              <a:solidFill>
                <a:sysClr val="windowText" lastClr="000000"/>
              </a:solidFill>
              <a:effectLst/>
              <a:latin typeface="+mn-lt"/>
              <a:ea typeface="+mn-ea"/>
              <a:cs typeface="+mn-cs"/>
            </a:endParaRPr>
          </a:p>
          <a:p>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新規申請の場合や口座変更の場合は、</a:t>
            </a:r>
            <a:r>
              <a:rPr kumimoji="1" lang="ja-JP" altLang="ja-JP" sz="1100" b="1" u="sng">
                <a:solidFill>
                  <a:srgbClr val="FF0000"/>
                </a:solidFill>
                <a:effectLst/>
                <a:latin typeface="+mn-lt"/>
                <a:ea typeface="+mn-ea"/>
                <a:cs typeface="+mn-cs"/>
              </a:rPr>
              <a:t>通帳のフリガナ部分のコピー</a:t>
            </a:r>
            <a:r>
              <a:rPr kumimoji="1" lang="ja-JP" altLang="ja-JP" sz="1100" b="0">
                <a:solidFill>
                  <a:sysClr val="windowText" lastClr="000000"/>
                </a:solidFill>
                <a:effectLst/>
                <a:latin typeface="+mn-lt"/>
                <a:ea typeface="+mn-ea"/>
                <a:cs typeface="+mn-cs"/>
              </a:rPr>
              <a:t>を</a:t>
            </a:r>
            <a:r>
              <a:rPr kumimoji="1" lang="ja-JP" altLang="ja-JP" sz="1100">
                <a:solidFill>
                  <a:sysClr val="windowText" lastClr="000000"/>
                </a:solidFill>
                <a:effectLst/>
                <a:latin typeface="+mn-lt"/>
                <a:ea typeface="+mn-ea"/>
                <a:cs typeface="+mn-cs"/>
              </a:rPr>
              <a:t>添付</a:t>
            </a:r>
            <a:r>
              <a:rPr kumimoji="1" lang="ja-JP" altLang="en-US" sz="1100">
                <a:solidFill>
                  <a:sysClr val="windowText" lastClr="000000"/>
                </a:solidFill>
                <a:effectLst/>
                <a:latin typeface="+mn-lt"/>
                <a:ea typeface="+mn-ea"/>
                <a:cs typeface="+mn-cs"/>
              </a:rPr>
              <a:t>して</a:t>
            </a:r>
            <a:r>
              <a:rPr kumimoji="1" lang="ja-JP" altLang="ja-JP" sz="1100">
                <a:solidFill>
                  <a:sysClr val="windowText" lastClr="000000"/>
                </a:solidFill>
                <a:effectLst/>
                <a:latin typeface="+mn-lt"/>
                <a:ea typeface="+mn-ea"/>
                <a:cs typeface="+mn-cs"/>
              </a:rPr>
              <a:t>ください。</a:t>
            </a:r>
            <a:endParaRPr lang="ja-JP" altLang="ja-JP">
              <a:solidFill>
                <a:sysClr val="windowText" lastClr="000000"/>
              </a:solidFill>
              <a:effectLst/>
            </a:endParaRPr>
          </a:p>
        </xdr:txBody>
      </xdr:sp>
    </xdr:grpSp>
    <xdr:clientData/>
  </xdr:twoCellAnchor>
  <xdr:twoCellAnchor>
    <xdr:from>
      <xdr:col>16</xdr:col>
      <xdr:colOff>81002</xdr:colOff>
      <xdr:row>1</xdr:row>
      <xdr:rowOff>47389</xdr:rowOff>
    </xdr:from>
    <xdr:to>
      <xdr:col>19</xdr:col>
      <xdr:colOff>640255</xdr:colOff>
      <xdr:row>2</xdr:row>
      <xdr:rowOff>598713</xdr:rowOff>
    </xdr:to>
    <xdr:sp macro="" textlink="">
      <xdr:nvSpPr>
        <xdr:cNvPr id="2" name="四角形: 角を丸くする 1">
          <a:extLst>
            <a:ext uri="{FF2B5EF4-FFF2-40B4-BE49-F238E27FC236}">
              <a16:creationId xmlns:a16="http://schemas.microsoft.com/office/drawing/2014/main" id="{58B9B2E9-B1BA-4288-83B9-939CA37B18D3}"/>
            </a:ext>
          </a:extLst>
        </xdr:cNvPr>
        <xdr:cNvSpPr/>
      </xdr:nvSpPr>
      <xdr:spPr>
        <a:xfrm>
          <a:off x="12381859" y="428389"/>
          <a:ext cx="2518682" cy="1299717"/>
        </a:xfrm>
        <a:prstGeom prst="roundRect">
          <a:avLst>
            <a:gd name="adj" fmla="val 0"/>
          </a:avLst>
        </a:prstGeom>
        <a:solidFill>
          <a:srgbClr val="FFFFC5"/>
        </a:solidFill>
        <a:ln w="38100" cap="sq">
          <a:solidFill>
            <a:srgbClr val="FFC000"/>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kumimoji="1" lang="ja-JP" altLang="en-US" sz="1100" b="1">
              <a:solidFill>
                <a:sysClr val="windowText" lastClr="000000"/>
              </a:solidFill>
            </a:rPr>
            <a:t>電子申請時の提出先メールアドレス</a:t>
          </a:r>
          <a:endParaRPr kumimoji="1" lang="en-US" altLang="ja-JP" sz="1100" b="1">
            <a:solidFill>
              <a:sysClr val="windowText" lastClr="000000"/>
            </a:solidFill>
          </a:endParaRPr>
        </a:p>
        <a:p>
          <a:pPr algn="ctr"/>
          <a:r>
            <a:rPr kumimoji="1" lang="en-US" altLang="ja-JP" sz="1600" b="1" u="sng">
              <a:solidFill>
                <a:sysClr val="windowText" lastClr="000000"/>
              </a:solidFill>
            </a:rPr>
            <a:t>tjdenshi@levo.or.jp</a:t>
          </a:r>
        </a:p>
        <a:p>
          <a:pPr algn="l"/>
          <a:endParaRPr kumimoji="1" lang="en-US" altLang="ja-JP" sz="700" b="1">
            <a:solidFill>
              <a:sysClr val="windowText" lastClr="000000"/>
            </a:solidFill>
          </a:endParaRPr>
        </a:p>
        <a:p>
          <a:pPr algn="l"/>
          <a:r>
            <a:rPr kumimoji="1" lang="en-US" altLang="ja-JP" sz="800" b="1">
              <a:solidFill>
                <a:sysClr val="windowText" lastClr="000000"/>
              </a:solidFill>
            </a:rPr>
            <a:t>※</a:t>
          </a:r>
          <a:r>
            <a:rPr kumimoji="1" lang="ja-JP" altLang="en-US" sz="800" b="1">
              <a:solidFill>
                <a:sysClr val="windowText" lastClr="000000"/>
              </a:solidFill>
            </a:rPr>
            <a:t>上記メールアドレス以外に提出された申請書類</a:t>
          </a:r>
          <a:endParaRPr kumimoji="1" lang="en-US" altLang="ja-JP" sz="800" b="1">
            <a:solidFill>
              <a:sysClr val="windowText" lastClr="000000"/>
            </a:solidFill>
          </a:endParaRPr>
        </a:p>
        <a:p>
          <a:pPr algn="l"/>
          <a:r>
            <a:rPr kumimoji="1" lang="ja-JP" altLang="en-US" sz="800" b="1">
              <a:solidFill>
                <a:sysClr val="windowText" lastClr="000000"/>
              </a:solidFill>
            </a:rPr>
            <a:t>　は</a:t>
          </a:r>
          <a:r>
            <a:rPr kumimoji="1" lang="ja-JP" altLang="en-US" sz="800" b="1" u="sng">
              <a:solidFill>
                <a:srgbClr val="FF0000"/>
              </a:solidFill>
            </a:rPr>
            <a:t>受付できません</a:t>
          </a:r>
          <a:endParaRPr kumimoji="1" lang="en-US" altLang="ja-JP" sz="800" b="1" u="sng">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15</xdr:col>
          <xdr:colOff>228600</xdr:colOff>
          <xdr:row>67</xdr:row>
          <xdr:rowOff>38100</xdr:rowOff>
        </xdr:from>
        <xdr:to>
          <xdr:col>16</xdr:col>
          <xdr:colOff>228600</xdr:colOff>
          <xdr:row>69</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68037</xdr:colOff>
      <xdr:row>100</xdr:row>
      <xdr:rowOff>13607</xdr:rowOff>
    </xdr:from>
    <xdr:to>
      <xdr:col>27</xdr:col>
      <xdr:colOff>27215</xdr:colOff>
      <xdr:row>103</xdr:row>
      <xdr:rowOff>231322</xdr:rowOff>
    </xdr:to>
    <xdr:sp macro="" textlink="">
      <xdr:nvSpPr>
        <xdr:cNvPr id="3" name="正方形/長方形 2">
          <a:extLst>
            <a:ext uri="{FF2B5EF4-FFF2-40B4-BE49-F238E27FC236}">
              <a16:creationId xmlns:a16="http://schemas.microsoft.com/office/drawing/2014/main" id="{D67A0260-A094-141A-AFFD-130D85E95DC3}"/>
            </a:ext>
          </a:extLst>
        </xdr:cNvPr>
        <xdr:cNvSpPr/>
      </xdr:nvSpPr>
      <xdr:spPr>
        <a:xfrm>
          <a:off x="12368894" y="18941143"/>
          <a:ext cx="7143750" cy="925286"/>
        </a:xfrm>
        <a:prstGeom prst="rect">
          <a:avLst/>
        </a:prstGeom>
        <a:solidFill>
          <a:schemeClr val="tx2">
            <a:lumMod val="10000"/>
            <a:lumOff val="90000"/>
          </a:schemeClr>
        </a:solidFill>
        <a:ln w="38100">
          <a:solidFill>
            <a:schemeClr val="tx2">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a:t>
          </a:r>
          <a:r>
            <a:rPr kumimoji="1" lang="en-US" altLang="ja-JP" sz="1100">
              <a:solidFill>
                <a:sysClr val="windowText" lastClr="000000"/>
              </a:solidFill>
            </a:rPr>
            <a:t>2</a:t>
          </a:r>
          <a:r>
            <a:rPr kumimoji="1" lang="ja-JP" altLang="en-US" sz="1100">
              <a:solidFill>
                <a:sysClr val="windowText" lastClr="000000"/>
              </a:solidFill>
            </a:rPr>
            <a:t>）以下の取組</a:t>
          </a:r>
          <a:endParaRPr kumimoji="1" lang="en-US" altLang="ja-JP" sz="1100">
            <a:solidFill>
              <a:sysClr val="windowText" lastClr="000000"/>
            </a:solidFill>
          </a:endParaRPr>
        </a:p>
        <a:p>
          <a:pPr algn="l"/>
          <a:r>
            <a:rPr kumimoji="1" lang="ja-JP" altLang="en-US" sz="1100">
              <a:solidFill>
                <a:sysClr val="windowText" lastClr="000000"/>
              </a:solidFill>
            </a:rPr>
            <a:t>①　国内での</a:t>
          </a:r>
          <a:r>
            <a:rPr kumimoji="1" lang="en-US" altLang="ja-JP" sz="1100">
              <a:solidFill>
                <a:sysClr val="windowText" lastClr="000000"/>
              </a:solidFill>
            </a:rPr>
            <a:t>Scope1</a:t>
          </a:r>
          <a:r>
            <a:rPr kumimoji="1" lang="ja-JP" altLang="en-US" sz="1100">
              <a:solidFill>
                <a:sysClr val="windowText" lastClr="000000"/>
              </a:solidFill>
            </a:rPr>
            <a:t>・</a:t>
          </a:r>
          <a:r>
            <a:rPr kumimoji="1" lang="en-US" altLang="ja-JP" sz="1100">
              <a:solidFill>
                <a:sysClr val="windowText" lastClr="000000"/>
              </a:solidFill>
            </a:rPr>
            <a:t>2</a:t>
          </a:r>
          <a:r>
            <a:rPr kumimoji="1" lang="ja-JP" altLang="en-US" sz="1100">
              <a:solidFill>
                <a:sysClr val="windowText" lastClr="000000"/>
              </a:solidFill>
            </a:rPr>
            <a:t>に関する削減目標を設定し、進捗状況を毎年報告・公表</a:t>
          </a:r>
          <a:endParaRPr kumimoji="1" lang="en-US" altLang="ja-JP" sz="1100">
            <a:solidFill>
              <a:sysClr val="windowText" lastClr="000000"/>
            </a:solidFill>
          </a:endParaRPr>
        </a:p>
        <a:p>
          <a:pPr algn="l"/>
          <a:r>
            <a:rPr kumimoji="1" lang="ja-JP" altLang="en-US" sz="1100">
              <a:solidFill>
                <a:sysClr val="windowText" lastClr="000000"/>
              </a:solidFill>
            </a:rPr>
            <a:t>②　①の目標達成ができない場合、Ｊ</a:t>
          </a:r>
          <a:r>
            <a:rPr kumimoji="1" lang="en-US" altLang="ja-JP" sz="1100">
              <a:solidFill>
                <a:sysClr val="windowText" lastClr="000000"/>
              </a:solidFill>
            </a:rPr>
            <a:t>-</a:t>
          </a:r>
          <a:r>
            <a:rPr kumimoji="1" lang="ja-JP" altLang="en-US" sz="1100">
              <a:solidFill>
                <a:sysClr val="windowText" lastClr="000000"/>
              </a:solidFill>
            </a:rPr>
            <a:t>クレジット等の適格クレジットを調達する、又は未達理由を報告・公表</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66</xdr:col>
      <xdr:colOff>149678</xdr:colOff>
      <xdr:row>90</xdr:row>
      <xdr:rowOff>13607</xdr:rowOff>
    </xdr:from>
    <xdr:to>
      <xdr:col>69</xdr:col>
      <xdr:colOff>639536</xdr:colOff>
      <xdr:row>95</xdr:row>
      <xdr:rowOff>0</xdr:rowOff>
    </xdr:to>
    <xdr:sp macro="" textlink="">
      <xdr:nvSpPr>
        <xdr:cNvPr id="4" name="正方形/長方形 3">
          <a:extLst>
            <a:ext uri="{FF2B5EF4-FFF2-40B4-BE49-F238E27FC236}">
              <a16:creationId xmlns:a16="http://schemas.microsoft.com/office/drawing/2014/main" id="{8556551A-6B21-4A77-8787-F5E1D237E0C3}"/>
            </a:ext>
          </a:extLst>
        </xdr:cNvPr>
        <xdr:cNvSpPr/>
      </xdr:nvSpPr>
      <xdr:spPr>
        <a:xfrm>
          <a:off x="46223464" y="16491857"/>
          <a:ext cx="2530929" cy="1211036"/>
        </a:xfrm>
        <a:prstGeom prst="rect">
          <a:avLst/>
        </a:prstGeom>
        <a:solidFill>
          <a:schemeClr val="tx2">
            <a:lumMod val="10000"/>
            <a:lumOff val="90000"/>
          </a:schemeClr>
        </a:solidFill>
        <a:ln w="38100">
          <a:solidFill>
            <a:schemeClr val="tx2">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複数の事業者を記入した場合、交付④（様式第１の４）シート内のプルダウンで事業者を選択し、１事業者毎に</a:t>
          </a:r>
          <a:r>
            <a:rPr kumimoji="1" lang="en-US" altLang="ja-JP" sz="1100">
              <a:solidFill>
                <a:sysClr val="windowText" lastClr="000000"/>
              </a:solidFill>
            </a:rPr>
            <a:t>PDF</a:t>
          </a:r>
          <a:r>
            <a:rPr kumimoji="1" lang="ja-JP" altLang="en-US" sz="1100">
              <a:solidFill>
                <a:sysClr val="windowText" lastClr="000000"/>
              </a:solidFill>
            </a:rPr>
            <a:t>化してください</a:t>
          </a:r>
        </a:p>
      </xdr:txBody>
    </xdr:sp>
    <xdr:clientData/>
  </xdr:twoCellAnchor>
  <xdr:twoCellAnchor>
    <xdr:from>
      <xdr:col>55</xdr:col>
      <xdr:colOff>81644</xdr:colOff>
      <xdr:row>156</xdr:row>
      <xdr:rowOff>13607</xdr:rowOff>
    </xdr:from>
    <xdr:to>
      <xdr:col>63</xdr:col>
      <xdr:colOff>258537</xdr:colOff>
      <xdr:row>157</xdr:row>
      <xdr:rowOff>462641</xdr:rowOff>
    </xdr:to>
    <xdr:sp macro="" textlink="">
      <xdr:nvSpPr>
        <xdr:cNvPr id="5" name="正方形/長方形 4">
          <a:extLst>
            <a:ext uri="{FF2B5EF4-FFF2-40B4-BE49-F238E27FC236}">
              <a16:creationId xmlns:a16="http://schemas.microsoft.com/office/drawing/2014/main" id="{B2C6233B-0DFF-4520-AABB-DE60BB1AF65F}"/>
            </a:ext>
          </a:extLst>
        </xdr:cNvPr>
        <xdr:cNvSpPr/>
      </xdr:nvSpPr>
      <xdr:spPr>
        <a:xfrm>
          <a:off x="38603465" y="30738536"/>
          <a:ext cx="5687786" cy="748391"/>
        </a:xfrm>
        <a:prstGeom prst="rect">
          <a:avLst/>
        </a:prstGeom>
        <a:solidFill>
          <a:schemeClr val="tx2">
            <a:lumMod val="10000"/>
            <a:lumOff val="90000"/>
          </a:schemeClr>
        </a:solidFill>
        <a:ln w="38100">
          <a:solidFill>
            <a:schemeClr val="tx2">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複数の型式を記入した場合、交付③（様式第１（その６））または完了③（様式第１１（その５））シート内のプルダウンで型式を選択し、型式毎に</a:t>
          </a:r>
          <a:r>
            <a:rPr kumimoji="1" lang="en-US" altLang="ja-JP" sz="1100">
              <a:solidFill>
                <a:sysClr val="windowText" lastClr="000000"/>
              </a:solidFill>
            </a:rPr>
            <a:t>PDF</a:t>
          </a:r>
          <a:r>
            <a:rPr kumimoji="1" lang="ja-JP" altLang="en-US" sz="1100">
              <a:solidFill>
                <a:sysClr val="windowText" lastClr="000000"/>
              </a:solidFill>
            </a:rPr>
            <a:t>化してください</a:t>
          </a:r>
        </a:p>
      </xdr:txBody>
    </xdr:sp>
    <xdr:clientData/>
  </xdr:twoCellAnchor>
  <xdr:twoCellAnchor>
    <xdr:from>
      <xdr:col>68</xdr:col>
      <xdr:colOff>95250</xdr:colOff>
      <xdr:row>167</xdr:row>
      <xdr:rowOff>13607</xdr:rowOff>
    </xdr:from>
    <xdr:to>
      <xdr:col>71</xdr:col>
      <xdr:colOff>585108</xdr:colOff>
      <xdr:row>170</xdr:row>
      <xdr:rowOff>204108</xdr:rowOff>
    </xdr:to>
    <xdr:sp macro="" textlink="">
      <xdr:nvSpPr>
        <xdr:cNvPr id="6" name="正方形/長方形 5">
          <a:extLst>
            <a:ext uri="{FF2B5EF4-FFF2-40B4-BE49-F238E27FC236}">
              <a16:creationId xmlns:a16="http://schemas.microsoft.com/office/drawing/2014/main" id="{FBCDD36A-E735-46B8-A277-AA2854CA54B2}"/>
            </a:ext>
          </a:extLst>
        </xdr:cNvPr>
        <xdr:cNvSpPr/>
      </xdr:nvSpPr>
      <xdr:spPr>
        <a:xfrm>
          <a:off x="47529750" y="33323893"/>
          <a:ext cx="2530929" cy="1211036"/>
        </a:xfrm>
        <a:prstGeom prst="rect">
          <a:avLst/>
        </a:prstGeom>
        <a:solidFill>
          <a:schemeClr val="tx2">
            <a:lumMod val="10000"/>
            <a:lumOff val="90000"/>
          </a:schemeClr>
        </a:solidFill>
        <a:ln w="38100">
          <a:solidFill>
            <a:schemeClr val="tx2">
              <a:lumMod val="50000"/>
              <a:lumOff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複数台数を記入した場合、完了②（様式第１１（その４の２））シート内のプルダウンで車両を選択し、車両毎に様式を</a:t>
          </a:r>
          <a:r>
            <a:rPr kumimoji="1" lang="en-US" altLang="ja-JP" sz="1100">
              <a:solidFill>
                <a:sysClr val="windowText" lastClr="000000"/>
              </a:solidFill>
            </a:rPr>
            <a:t>PDF</a:t>
          </a:r>
          <a:r>
            <a:rPr kumimoji="1" lang="ja-JP" altLang="en-US" sz="1100">
              <a:solidFill>
                <a:sysClr val="windowText" lastClr="000000"/>
              </a:solidFill>
            </a:rPr>
            <a:t>化してください</a:t>
          </a:r>
        </a:p>
      </xdr:txBody>
    </xdr:sp>
    <xdr:clientData/>
  </xdr:twoCellAnchor>
  <xdr:twoCellAnchor editAs="oneCell">
    <xdr:from>
      <xdr:col>20</xdr:col>
      <xdr:colOff>31711</xdr:colOff>
      <xdr:row>1</xdr:row>
      <xdr:rowOff>21091</xdr:rowOff>
    </xdr:from>
    <xdr:to>
      <xdr:col>23</xdr:col>
      <xdr:colOff>447261</xdr:colOff>
      <xdr:row>4</xdr:row>
      <xdr:rowOff>0</xdr:rowOff>
    </xdr:to>
    <xdr:pic>
      <xdr:nvPicPr>
        <xdr:cNvPr id="8" name="図 7">
          <a:extLst>
            <a:ext uri="{FF2B5EF4-FFF2-40B4-BE49-F238E27FC236}">
              <a16:creationId xmlns:a16="http://schemas.microsoft.com/office/drawing/2014/main" id="{B426AAA8-6031-1085-6B1F-C6FFDC1928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945140" y="402091"/>
          <a:ext cx="2374978" cy="17070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39</xdr:col>
      <xdr:colOff>104775</xdr:colOff>
      <xdr:row>8</xdr:row>
      <xdr:rowOff>180975</xdr:rowOff>
    </xdr:from>
    <xdr:to>
      <xdr:col>68</xdr:col>
      <xdr:colOff>55959</xdr:colOff>
      <xdr:row>13</xdr:row>
      <xdr:rowOff>123825</xdr:rowOff>
    </xdr:to>
    <xdr:sp macro="" textlink="">
      <xdr:nvSpPr>
        <xdr:cNvPr id="2" name="吹き出し: 四角形 1">
          <a:extLst>
            <a:ext uri="{FF2B5EF4-FFF2-40B4-BE49-F238E27FC236}">
              <a16:creationId xmlns:a16="http://schemas.microsoft.com/office/drawing/2014/main" id="{73D04089-1CB3-4EB5-B662-167BE9C0D5CE}"/>
            </a:ext>
          </a:extLst>
        </xdr:cNvPr>
        <xdr:cNvSpPr/>
      </xdr:nvSpPr>
      <xdr:spPr>
        <a:xfrm>
          <a:off x="7239000" y="2190750"/>
          <a:ext cx="3542109" cy="895350"/>
        </a:xfrm>
        <a:prstGeom prst="wedgeRectCallout">
          <a:avLst>
            <a:gd name="adj1" fmla="val -60159"/>
            <a:gd name="adj2" fmla="val 75774"/>
          </a:avLst>
        </a:prstGeom>
        <a:solidFill>
          <a:schemeClr val="bg1"/>
        </a:solidFill>
        <a:ln>
          <a:solidFill>
            <a:srgbClr val="CAEDF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雛形は</a:t>
          </a:r>
          <a:r>
            <a:rPr kumimoji="1" lang="ja-JP" altLang="en-US" sz="1100" b="1">
              <a:solidFill>
                <a:schemeClr val="accent1"/>
              </a:solidFill>
            </a:rPr>
            <a:t>「リース料均等」</a:t>
          </a:r>
          <a:r>
            <a:rPr kumimoji="1" lang="ja-JP" altLang="en-US" sz="1100">
              <a:solidFill>
                <a:sysClr val="windowText" lastClr="000000"/>
              </a:solidFill>
            </a:rPr>
            <a:t>と</a:t>
          </a:r>
          <a:r>
            <a:rPr kumimoji="1" lang="ja-JP" altLang="en-US" sz="1100" b="1">
              <a:solidFill>
                <a:schemeClr val="accent1"/>
              </a:solidFill>
            </a:rPr>
            <a:t>「リース料金変動あり」</a:t>
          </a:r>
          <a:r>
            <a:rPr kumimoji="1" lang="ja-JP" altLang="en-US" sz="1100">
              <a:solidFill>
                <a:sysClr val="windowText" lastClr="000000"/>
              </a:solidFill>
            </a:rPr>
            <a:t>と</a:t>
          </a:r>
          <a:r>
            <a:rPr kumimoji="1" lang="ja-JP" altLang="en-US" sz="1100" b="1">
              <a:solidFill>
                <a:schemeClr val="accent1"/>
              </a:solidFill>
            </a:rPr>
            <a:t>「前払いあり」</a:t>
          </a:r>
          <a:r>
            <a:rPr kumimoji="1" lang="ja-JP" altLang="en-US" sz="1100">
              <a:solidFill>
                <a:sysClr val="windowText" lastClr="000000"/>
              </a:solidFill>
            </a:rPr>
            <a:t>に分かれているので、該当するシートの色付き部分に入力し、作成してください。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45</xdr:col>
      <xdr:colOff>104775</xdr:colOff>
      <xdr:row>4</xdr:row>
      <xdr:rowOff>66675</xdr:rowOff>
    </xdr:from>
    <xdr:to>
      <xdr:col>78</xdr:col>
      <xdr:colOff>61383</xdr:colOff>
      <xdr:row>8</xdr:row>
      <xdr:rowOff>37042</xdr:rowOff>
    </xdr:to>
    <xdr:sp macro="" textlink="">
      <xdr:nvSpPr>
        <xdr:cNvPr id="3" name="吹き出し: 四角形 2">
          <a:extLst>
            <a:ext uri="{FF2B5EF4-FFF2-40B4-BE49-F238E27FC236}">
              <a16:creationId xmlns:a16="http://schemas.microsoft.com/office/drawing/2014/main" id="{D007164F-3E68-4087-B55C-0AD49E53637A}"/>
            </a:ext>
          </a:extLst>
        </xdr:cNvPr>
        <xdr:cNvSpPr/>
      </xdr:nvSpPr>
      <xdr:spPr>
        <a:xfrm>
          <a:off x="7981950" y="1009650"/>
          <a:ext cx="4042833" cy="1037167"/>
        </a:xfrm>
        <a:prstGeom prst="wedgeRectCallout">
          <a:avLst>
            <a:gd name="adj1" fmla="val -37647"/>
            <a:gd name="adj2" fmla="val -86479"/>
          </a:avLst>
        </a:prstGeom>
        <a:solidFill>
          <a:schemeClr val="bg1"/>
        </a:solidFill>
        <a:ln w="57150">
          <a:solidFill>
            <a:srgbClr val="CAEDFB"/>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複数台数を申請する場合は、プルダウンで選択して必要枚数を</a:t>
          </a:r>
          <a:r>
            <a:rPr kumimoji="1" lang="en-US" altLang="ja-JP" sz="1600" b="1">
              <a:solidFill>
                <a:sysClr val="windowText" lastClr="000000"/>
              </a:solidFill>
            </a:rPr>
            <a:t>PDF</a:t>
          </a:r>
          <a:r>
            <a:rPr kumimoji="1" lang="ja-JP" altLang="en-US" sz="1600" b="1">
              <a:solidFill>
                <a:sysClr val="windowText" lastClr="000000"/>
              </a:solidFill>
            </a:rPr>
            <a:t>化してください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39</xdr:col>
      <xdr:colOff>0</xdr:colOff>
      <xdr:row>10</xdr:row>
      <xdr:rowOff>57150</xdr:rowOff>
    </xdr:from>
    <xdr:to>
      <xdr:col>67</xdr:col>
      <xdr:colOff>75009</xdr:colOff>
      <xdr:row>14</xdr:row>
      <xdr:rowOff>152400</xdr:rowOff>
    </xdr:to>
    <xdr:sp macro="" textlink="">
      <xdr:nvSpPr>
        <xdr:cNvPr id="2" name="吹き出し: 四角形 1">
          <a:extLst>
            <a:ext uri="{FF2B5EF4-FFF2-40B4-BE49-F238E27FC236}">
              <a16:creationId xmlns:a16="http://schemas.microsoft.com/office/drawing/2014/main" id="{48C72926-03AC-4619-988A-52F2E67DE510}"/>
            </a:ext>
          </a:extLst>
        </xdr:cNvPr>
        <xdr:cNvSpPr/>
      </xdr:nvSpPr>
      <xdr:spPr>
        <a:xfrm>
          <a:off x="7134225" y="2476500"/>
          <a:ext cx="3542109" cy="857250"/>
        </a:xfrm>
        <a:prstGeom prst="wedgeRectCallout">
          <a:avLst>
            <a:gd name="adj1" fmla="val -60159"/>
            <a:gd name="adj2" fmla="val 75774"/>
          </a:avLst>
        </a:prstGeom>
        <a:solidFill>
          <a:schemeClr val="bg1"/>
        </a:solidFill>
        <a:ln>
          <a:solidFill>
            <a:srgbClr val="CAEDF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雛形は</a:t>
          </a:r>
          <a:r>
            <a:rPr kumimoji="1" lang="ja-JP" altLang="en-US" sz="1100" b="1">
              <a:solidFill>
                <a:schemeClr val="accent1"/>
              </a:solidFill>
            </a:rPr>
            <a:t>「リース料均等」</a:t>
          </a:r>
          <a:r>
            <a:rPr kumimoji="1" lang="ja-JP" altLang="en-US" sz="1100">
              <a:solidFill>
                <a:sysClr val="windowText" lastClr="000000"/>
              </a:solidFill>
            </a:rPr>
            <a:t>と</a:t>
          </a:r>
          <a:r>
            <a:rPr kumimoji="1" lang="ja-JP" altLang="en-US" sz="1100" b="1">
              <a:solidFill>
                <a:schemeClr val="accent1"/>
              </a:solidFill>
            </a:rPr>
            <a:t>「リース料金変動あり」</a:t>
          </a:r>
          <a:r>
            <a:rPr kumimoji="1" lang="ja-JP" altLang="en-US" sz="1100">
              <a:solidFill>
                <a:sysClr val="windowText" lastClr="000000"/>
              </a:solidFill>
            </a:rPr>
            <a:t>と</a:t>
          </a:r>
          <a:r>
            <a:rPr kumimoji="1" lang="ja-JP" altLang="en-US" sz="1100" b="1">
              <a:solidFill>
                <a:schemeClr val="accent1"/>
              </a:solidFill>
            </a:rPr>
            <a:t>「前払いあり」</a:t>
          </a:r>
          <a:r>
            <a:rPr kumimoji="1" lang="ja-JP" altLang="en-US" sz="1100">
              <a:solidFill>
                <a:sysClr val="windowText" lastClr="000000"/>
              </a:solidFill>
            </a:rPr>
            <a:t>に分かれているので、該当するシートの色付き部分に入力し、作成してください。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45</xdr:col>
      <xdr:colOff>76200</xdr:colOff>
      <xdr:row>4</xdr:row>
      <xdr:rowOff>200025</xdr:rowOff>
    </xdr:from>
    <xdr:to>
      <xdr:col>78</xdr:col>
      <xdr:colOff>32808</xdr:colOff>
      <xdr:row>8</xdr:row>
      <xdr:rowOff>141817</xdr:rowOff>
    </xdr:to>
    <xdr:sp macro="" textlink="">
      <xdr:nvSpPr>
        <xdr:cNvPr id="3" name="吹き出し: 四角形 2">
          <a:extLst>
            <a:ext uri="{FF2B5EF4-FFF2-40B4-BE49-F238E27FC236}">
              <a16:creationId xmlns:a16="http://schemas.microsoft.com/office/drawing/2014/main" id="{3CF042FF-E4EE-4F69-A368-30D870430C5D}"/>
            </a:ext>
          </a:extLst>
        </xdr:cNvPr>
        <xdr:cNvSpPr/>
      </xdr:nvSpPr>
      <xdr:spPr>
        <a:xfrm>
          <a:off x="7953375" y="1143000"/>
          <a:ext cx="4042833" cy="1037167"/>
        </a:xfrm>
        <a:prstGeom prst="wedgeRectCallout">
          <a:avLst>
            <a:gd name="adj1" fmla="val -37647"/>
            <a:gd name="adj2" fmla="val -86479"/>
          </a:avLst>
        </a:prstGeom>
        <a:solidFill>
          <a:schemeClr val="bg1"/>
        </a:solidFill>
        <a:ln w="57150">
          <a:solidFill>
            <a:srgbClr val="CAEDFB"/>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複数台数を申請する場合は、プルダウンで選択して必要枚数を</a:t>
          </a:r>
          <a:r>
            <a:rPr kumimoji="1" lang="en-US" altLang="ja-JP" sz="1600" b="1">
              <a:solidFill>
                <a:sysClr val="windowText" lastClr="000000"/>
              </a:solidFill>
            </a:rPr>
            <a:t>PDF</a:t>
          </a:r>
          <a:r>
            <a:rPr kumimoji="1" lang="ja-JP" altLang="en-US" sz="1600" b="1">
              <a:solidFill>
                <a:sysClr val="windowText" lastClr="000000"/>
              </a:solidFill>
            </a:rPr>
            <a:t>化してください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23813</xdr:colOff>
      <xdr:row>15</xdr:row>
      <xdr:rowOff>47625</xdr:rowOff>
    </xdr:from>
    <xdr:to>
      <xdr:col>7</xdr:col>
      <xdr:colOff>166688</xdr:colOff>
      <xdr:row>16</xdr:row>
      <xdr:rowOff>176213</xdr:rowOff>
    </xdr:to>
    <xdr:sp macro="" textlink="">
      <xdr:nvSpPr>
        <xdr:cNvPr id="2" name="テキスト ボックス 1">
          <a:extLst>
            <a:ext uri="{FF2B5EF4-FFF2-40B4-BE49-F238E27FC236}">
              <a16:creationId xmlns:a16="http://schemas.microsoft.com/office/drawing/2014/main" id="{FA93543A-E2E3-4C09-8503-F7833505C47C}"/>
            </a:ext>
          </a:extLst>
        </xdr:cNvPr>
        <xdr:cNvSpPr txBox="1"/>
      </xdr:nvSpPr>
      <xdr:spPr>
        <a:xfrm>
          <a:off x="6043613" y="3438525"/>
          <a:ext cx="847725" cy="290513"/>
        </a:xfrm>
        <a:prstGeom prst="rect">
          <a:avLst/>
        </a:prstGeom>
        <a:solidFill>
          <a:schemeClr val="lt1"/>
        </a:solidFill>
        <a:ln w="19050" cmpd="sng">
          <a:solidFill>
            <a:sysClr val="windowText" lastClr="00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600" b="0">
              <a:latin typeface="ＭＳ ゴシック" panose="020B0609070205080204" pitchFamily="49" charset="-128"/>
              <a:ea typeface="ＭＳ ゴシック" panose="020B0609070205080204" pitchFamily="49" charset="-128"/>
            </a:rPr>
            <a:t>抵当権の設定ありの場合に限る</a:t>
          </a:r>
        </a:p>
      </xdr:txBody>
    </xdr:sp>
    <xdr:clientData/>
  </xdr:twoCellAnchor>
  <xdr:twoCellAnchor>
    <xdr:from>
      <xdr:col>5</xdr:col>
      <xdr:colOff>0</xdr:colOff>
      <xdr:row>22</xdr:row>
      <xdr:rowOff>47625</xdr:rowOff>
    </xdr:from>
    <xdr:to>
      <xdr:col>7</xdr:col>
      <xdr:colOff>179069</xdr:colOff>
      <xdr:row>22</xdr:row>
      <xdr:rowOff>261938</xdr:rowOff>
    </xdr:to>
    <xdr:sp macro="" textlink="">
      <xdr:nvSpPr>
        <xdr:cNvPr id="3" name="テキスト ボックス 2">
          <a:extLst>
            <a:ext uri="{FF2B5EF4-FFF2-40B4-BE49-F238E27FC236}">
              <a16:creationId xmlns:a16="http://schemas.microsoft.com/office/drawing/2014/main" id="{62D10D85-FA73-49BD-B093-7358973130E2}"/>
            </a:ext>
          </a:extLst>
        </xdr:cNvPr>
        <xdr:cNvSpPr txBox="1"/>
      </xdr:nvSpPr>
      <xdr:spPr>
        <a:xfrm>
          <a:off x="6019800" y="4972050"/>
          <a:ext cx="883919" cy="214313"/>
        </a:xfrm>
        <a:prstGeom prst="rect">
          <a:avLst/>
        </a:prstGeom>
        <a:solidFill>
          <a:schemeClr val="lt1"/>
        </a:solidFill>
        <a:ln w="19050"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600" b="0">
              <a:latin typeface="ＭＳ ゴシック" panose="020B0609070205080204" pitchFamily="49" charset="-128"/>
              <a:ea typeface="ＭＳ ゴシック" panose="020B0609070205080204" pitchFamily="49" charset="-128"/>
            </a:rPr>
            <a:t>該当する書類を添付</a:t>
          </a:r>
          <a:endParaRPr kumimoji="1" lang="en-US" altLang="ja-JP" sz="600" b="0">
            <a:latin typeface="ＭＳ ゴシック" panose="020B0609070205080204" pitchFamily="49" charset="-128"/>
            <a:ea typeface="ＭＳ ゴシック" panose="020B0609070205080204" pitchFamily="49" charset="-128"/>
          </a:endParaRPr>
        </a:p>
      </xdr:txBody>
    </xdr:sp>
    <xdr:clientData/>
  </xdr:twoCellAnchor>
  <xdr:oneCellAnchor>
    <xdr:from>
      <xdr:col>5</xdr:col>
      <xdr:colOff>142886</xdr:colOff>
      <xdr:row>23</xdr:row>
      <xdr:rowOff>125082</xdr:rowOff>
    </xdr:from>
    <xdr:ext cx="612666" cy="435632"/>
    <xdr:sp macro="" textlink="">
      <xdr:nvSpPr>
        <xdr:cNvPr id="4" name="テキスト ボックス 3">
          <a:extLst>
            <a:ext uri="{FF2B5EF4-FFF2-40B4-BE49-F238E27FC236}">
              <a16:creationId xmlns:a16="http://schemas.microsoft.com/office/drawing/2014/main" id="{87338972-9701-4C45-9500-3A07014C5943}"/>
            </a:ext>
          </a:extLst>
        </xdr:cNvPr>
        <xdr:cNvSpPr txBox="1"/>
      </xdr:nvSpPr>
      <xdr:spPr>
        <a:xfrm>
          <a:off x="6158290" y="5451755"/>
          <a:ext cx="612666" cy="4356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b="1"/>
            <a:t>今年度</a:t>
          </a:r>
          <a:endParaRPr kumimoji="1" lang="en-US" altLang="ja-JP" sz="800" b="1"/>
        </a:p>
        <a:p>
          <a:pPr algn="ctr"/>
          <a:r>
            <a:rPr kumimoji="1" lang="ja-JP" altLang="en-US" sz="800" b="1"/>
            <a:t>提出済み</a:t>
          </a:r>
        </a:p>
      </xdr:txBody>
    </xdr:sp>
    <xdr:clientData/>
  </xdr:oneCellAnchor>
  <xdr:twoCellAnchor>
    <xdr:from>
      <xdr:col>0</xdr:col>
      <xdr:colOff>0</xdr:colOff>
      <xdr:row>9</xdr:row>
      <xdr:rowOff>137160</xdr:rowOff>
    </xdr:from>
    <xdr:to>
      <xdr:col>3</xdr:col>
      <xdr:colOff>15240</xdr:colOff>
      <xdr:row>10</xdr:row>
      <xdr:rowOff>53340</xdr:rowOff>
    </xdr:to>
    <xdr:sp macro="" textlink="">
      <xdr:nvSpPr>
        <xdr:cNvPr id="5" name="テキスト ボックス 4">
          <a:extLst>
            <a:ext uri="{FF2B5EF4-FFF2-40B4-BE49-F238E27FC236}">
              <a16:creationId xmlns:a16="http://schemas.microsoft.com/office/drawing/2014/main" id="{873BBF81-7529-46DE-9823-0689A585586F}"/>
            </a:ext>
          </a:extLst>
        </xdr:cNvPr>
        <xdr:cNvSpPr txBox="1"/>
      </xdr:nvSpPr>
      <xdr:spPr>
        <a:xfrm>
          <a:off x="0" y="2280285"/>
          <a:ext cx="1043940" cy="154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100"/>
            <a:t>【1】</a:t>
          </a:r>
          <a:endParaRPr kumimoji="1" lang="ja-JP" altLang="en-US" sz="1100"/>
        </a:p>
      </xdr:txBody>
    </xdr:sp>
    <xdr:clientData/>
  </xdr:twoCellAnchor>
  <xdr:twoCellAnchor>
    <xdr:from>
      <xdr:col>0</xdr:col>
      <xdr:colOff>83820</xdr:colOff>
      <xdr:row>30</xdr:row>
      <xdr:rowOff>0</xdr:rowOff>
    </xdr:from>
    <xdr:to>
      <xdr:col>3</xdr:col>
      <xdr:colOff>38100</xdr:colOff>
      <xdr:row>31</xdr:row>
      <xdr:rowOff>167640</xdr:rowOff>
    </xdr:to>
    <xdr:sp macro="" textlink="">
      <xdr:nvSpPr>
        <xdr:cNvPr id="6" name="テキスト ボックス 5">
          <a:extLst>
            <a:ext uri="{FF2B5EF4-FFF2-40B4-BE49-F238E27FC236}">
              <a16:creationId xmlns:a16="http://schemas.microsoft.com/office/drawing/2014/main" id="{C89474F6-5032-4B25-B7B4-F43948ACD4C5}"/>
            </a:ext>
          </a:extLst>
        </xdr:cNvPr>
        <xdr:cNvSpPr txBox="1"/>
      </xdr:nvSpPr>
      <xdr:spPr>
        <a:xfrm>
          <a:off x="83820" y="7067550"/>
          <a:ext cx="982980" cy="396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aseline="0"/>
            <a:t>      </a:t>
          </a:r>
          <a:r>
            <a:rPr kumimoji="1" lang="en-US" altLang="ja-JP" sz="1100"/>
            <a:t>【2】</a:t>
          </a:r>
          <a:endParaRPr kumimoji="1" lang="ja-JP" altLang="en-US" sz="1100"/>
        </a:p>
      </xdr:txBody>
    </xdr:sp>
    <xdr:clientData/>
  </xdr:twoCellAnchor>
  <xdr:twoCellAnchor>
    <xdr:from>
      <xdr:col>7</xdr:col>
      <xdr:colOff>1</xdr:colOff>
      <xdr:row>25</xdr:row>
      <xdr:rowOff>91441</xdr:rowOff>
    </xdr:from>
    <xdr:to>
      <xdr:col>7</xdr:col>
      <xdr:colOff>152400</xdr:colOff>
      <xdr:row>29</xdr:row>
      <xdr:rowOff>209551</xdr:rowOff>
    </xdr:to>
    <xdr:sp macro="" textlink="">
      <xdr:nvSpPr>
        <xdr:cNvPr id="7" name="右中かっこ 6">
          <a:extLst>
            <a:ext uri="{FF2B5EF4-FFF2-40B4-BE49-F238E27FC236}">
              <a16:creationId xmlns:a16="http://schemas.microsoft.com/office/drawing/2014/main" id="{99357376-9536-4A50-B1A2-A9715E4A55CE}"/>
            </a:ext>
          </a:extLst>
        </xdr:cNvPr>
        <xdr:cNvSpPr/>
      </xdr:nvSpPr>
      <xdr:spPr>
        <a:xfrm>
          <a:off x="6724651" y="5949316"/>
          <a:ext cx="152399" cy="1080135"/>
        </a:xfrm>
        <a:prstGeom prst="rightBrace">
          <a:avLst/>
        </a:prstGeom>
        <a:ln w="19050">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45719</xdr:colOff>
      <xdr:row>19</xdr:row>
      <xdr:rowOff>146539</xdr:rowOff>
    </xdr:from>
    <xdr:to>
      <xdr:col>0</xdr:col>
      <xdr:colOff>468922</xdr:colOff>
      <xdr:row>29</xdr:row>
      <xdr:rowOff>152399</xdr:rowOff>
    </xdr:to>
    <xdr:sp macro="" textlink="">
      <xdr:nvSpPr>
        <xdr:cNvPr id="9" name="テキスト ボックス 8">
          <a:extLst>
            <a:ext uri="{FF2B5EF4-FFF2-40B4-BE49-F238E27FC236}">
              <a16:creationId xmlns:a16="http://schemas.microsoft.com/office/drawing/2014/main" id="{B60C9FAC-74B7-CE82-C961-1837BEE8DF1C}"/>
            </a:ext>
          </a:extLst>
        </xdr:cNvPr>
        <xdr:cNvSpPr txBox="1"/>
      </xdr:nvSpPr>
      <xdr:spPr>
        <a:xfrm>
          <a:off x="45719" y="4403481"/>
          <a:ext cx="423203" cy="264355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新車導入</a:t>
          </a:r>
          <a:endParaRPr kumimoji="1" lang="en-US" altLang="ja-JP" sz="1100"/>
        </a:p>
        <a:p>
          <a:pPr algn="ctr"/>
          <a:r>
            <a:rPr kumimoji="1" lang="ja-JP" altLang="en-US" sz="1100"/>
            <a:t>時必ず提出</a:t>
          </a:r>
        </a:p>
      </xdr:txBody>
    </xdr:sp>
    <xdr:clientData/>
  </xdr:twoCellAnchor>
  <xdr:twoCellAnchor>
    <xdr:from>
      <xdr:col>0</xdr:col>
      <xdr:colOff>83820</xdr:colOff>
      <xdr:row>38</xdr:row>
      <xdr:rowOff>236220</xdr:rowOff>
    </xdr:from>
    <xdr:to>
      <xdr:col>2</xdr:col>
      <xdr:colOff>220980</xdr:colOff>
      <xdr:row>43</xdr:row>
      <xdr:rowOff>160020</xdr:rowOff>
    </xdr:to>
    <xdr:sp macro="" textlink="">
      <xdr:nvSpPr>
        <xdr:cNvPr id="12" name="テキスト ボックス 11">
          <a:extLst>
            <a:ext uri="{FF2B5EF4-FFF2-40B4-BE49-F238E27FC236}">
              <a16:creationId xmlns:a16="http://schemas.microsoft.com/office/drawing/2014/main" id="{0D59A1DF-DF31-B548-8A40-07DDAE55B1C9}"/>
            </a:ext>
          </a:extLst>
        </xdr:cNvPr>
        <xdr:cNvSpPr txBox="1"/>
      </xdr:nvSpPr>
      <xdr:spPr>
        <a:xfrm>
          <a:off x="83820" y="9299624"/>
          <a:ext cx="906487" cy="1367204"/>
        </a:xfrm>
        <a:prstGeom prst="rect">
          <a:avLst/>
        </a:prstGeom>
        <a:solidFill>
          <a:srgbClr val="FFDF7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pPr algn="ctr"/>
          <a:r>
            <a:rPr kumimoji="1" lang="ja-JP" altLang="en-US" sz="1100"/>
            <a:t>新車導入時</a:t>
          </a:r>
          <a:endParaRPr kumimoji="1" lang="en-US" altLang="ja-JP" sz="1100"/>
        </a:p>
        <a:p>
          <a:pPr algn="ctr"/>
          <a:r>
            <a:rPr kumimoji="1" lang="ja-JP" altLang="en-US" sz="1100"/>
            <a:t>必ず提出</a:t>
          </a:r>
        </a:p>
      </xdr:txBody>
    </xdr:sp>
    <xdr:clientData/>
  </xdr:twoCellAnchor>
  <mc:AlternateContent xmlns:mc="http://schemas.openxmlformats.org/markup-compatibility/2006">
    <mc:Choice xmlns:a14="http://schemas.microsoft.com/office/drawing/2010/main" Requires="a14">
      <xdr:twoCellAnchor editAs="oneCell">
        <xdr:from>
          <xdr:col>6</xdr:col>
          <xdr:colOff>28575</xdr:colOff>
          <xdr:row>5</xdr:row>
          <xdr:rowOff>9525</xdr:rowOff>
        </xdr:from>
        <xdr:to>
          <xdr:col>6</xdr:col>
          <xdr:colOff>266700</xdr:colOff>
          <xdr:row>5</xdr:row>
          <xdr:rowOff>219075</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1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20</xdr:row>
          <xdr:rowOff>66675</xdr:rowOff>
        </xdr:from>
        <xdr:to>
          <xdr:col>6</xdr:col>
          <xdr:colOff>361950</xdr:colOff>
          <xdr:row>21</xdr:row>
          <xdr:rowOff>95250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1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22</xdr:row>
          <xdr:rowOff>285750</xdr:rowOff>
        </xdr:from>
        <xdr:to>
          <xdr:col>6</xdr:col>
          <xdr:colOff>361950</xdr:colOff>
          <xdr:row>23</xdr:row>
          <xdr:rowOff>209550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1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xdr:row>
          <xdr:rowOff>9525</xdr:rowOff>
        </xdr:from>
        <xdr:to>
          <xdr:col>6</xdr:col>
          <xdr:colOff>266700</xdr:colOff>
          <xdr:row>6</xdr:row>
          <xdr:rowOff>219075</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1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xdr:row>
          <xdr:rowOff>9525</xdr:rowOff>
        </xdr:from>
        <xdr:to>
          <xdr:col>6</xdr:col>
          <xdr:colOff>266700</xdr:colOff>
          <xdr:row>7</xdr:row>
          <xdr:rowOff>219075</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1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xdr:row>
          <xdr:rowOff>9525</xdr:rowOff>
        </xdr:from>
        <xdr:to>
          <xdr:col>6</xdr:col>
          <xdr:colOff>266700</xdr:colOff>
          <xdr:row>8</xdr:row>
          <xdr:rowOff>219075</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1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9</xdr:row>
          <xdr:rowOff>9525</xdr:rowOff>
        </xdr:from>
        <xdr:to>
          <xdr:col>6</xdr:col>
          <xdr:colOff>266700</xdr:colOff>
          <xdr:row>9</xdr:row>
          <xdr:rowOff>219075</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1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xdr:row>
          <xdr:rowOff>104775</xdr:rowOff>
        </xdr:from>
        <xdr:to>
          <xdr:col>6</xdr:col>
          <xdr:colOff>266700</xdr:colOff>
          <xdr:row>11</xdr:row>
          <xdr:rowOff>76200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1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12</xdr:row>
          <xdr:rowOff>9525</xdr:rowOff>
        </xdr:from>
        <xdr:to>
          <xdr:col>6</xdr:col>
          <xdr:colOff>266700</xdr:colOff>
          <xdr:row>12</xdr:row>
          <xdr:rowOff>219075</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1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13</xdr:row>
          <xdr:rowOff>47625</xdr:rowOff>
        </xdr:from>
        <xdr:to>
          <xdr:col>6</xdr:col>
          <xdr:colOff>266700</xdr:colOff>
          <xdr:row>13</xdr:row>
          <xdr:rowOff>257175</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1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14</xdr:row>
          <xdr:rowOff>9525</xdr:rowOff>
        </xdr:from>
        <xdr:to>
          <xdr:col>6</xdr:col>
          <xdr:colOff>266700</xdr:colOff>
          <xdr:row>14</xdr:row>
          <xdr:rowOff>219075</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1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25</xdr:row>
          <xdr:rowOff>9525</xdr:rowOff>
        </xdr:from>
        <xdr:to>
          <xdr:col>6</xdr:col>
          <xdr:colOff>266700</xdr:colOff>
          <xdr:row>25</xdr:row>
          <xdr:rowOff>219075</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1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26</xdr:row>
          <xdr:rowOff>9525</xdr:rowOff>
        </xdr:from>
        <xdr:to>
          <xdr:col>6</xdr:col>
          <xdr:colOff>266700</xdr:colOff>
          <xdr:row>26</xdr:row>
          <xdr:rowOff>219075</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1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27</xdr:row>
          <xdr:rowOff>9525</xdr:rowOff>
        </xdr:from>
        <xdr:to>
          <xdr:col>6</xdr:col>
          <xdr:colOff>266700</xdr:colOff>
          <xdr:row>27</xdr:row>
          <xdr:rowOff>219075</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1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28</xdr:row>
          <xdr:rowOff>9525</xdr:rowOff>
        </xdr:from>
        <xdr:to>
          <xdr:col>6</xdr:col>
          <xdr:colOff>266700</xdr:colOff>
          <xdr:row>28</xdr:row>
          <xdr:rowOff>219075</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1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29</xdr:row>
          <xdr:rowOff>9525</xdr:rowOff>
        </xdr:from>
        <xdr:to>
          <xdr:col>6</xdr:col>
          <xdr:colOff>266700</xdr:colOff>
          <xdr:row>29</xdr:row>
          <xdr:rowOff>219075</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1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30</xdr:row>
          <xdr:rowOff>9525</xdr:rowOff>
        </xdr:from>
        <xdr:to>
          <xdr:col>6</xdr:col>
          <xdr:colOff>266700</xdr:colOff>
          <xdr:row>30</xdr:row>
          <xdr:rowOff>219075</xdr:rowOff>
        </xdr:to>
        <xdr:sp macro="" textlink="">
          <xdr:nvSpPr>
            <xdr:cNvPr id="24602" name="Check Box 26" hidden="1">
              <a:extLst>
                <a:ext uri="{63B3BB69-23CF-44E3-9099-C40C66FF867C}">
                  <a14:compatExt spid="_x0000_s24602"/>
                </a:ext>
                <a:ext uri="{FF2B5EF4-FFF2-40B4-BE49-F238E27FC236}">
                  <a16:creationId xmlns:a16="http://schemas.microsoft.com/office/drawing/2014/main" id="{00000000-0008-0000-01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31</xdr:row>
          <xdr:rowOff>9525</xdr:rowOff>
        </xdr:from>
        <xdr:to>
          <xdr:col>6</xdr:col>
          <xdr:colOff>266700</xdr:colOff>
          <xdr:row>31</xdr:row>
          <xdr:rowOff>219075</xdr:rowOff>
        </xdr:to>
        <xdr:sp macro="" textlink="">
          <xdr:nvSpPr>
            <xdr:cNvPr id="24603" name="Check Box 27" hidden="1">
              <a:extLst>
                <a:ext uri="{63B3BB69-23CF-44E3-9099-C40C66FF867C}">
                  <a14:compatExt spid="_x0000_s24603"/>
                </a:ext>
                <a:ext uri="{FF2B5EF4-FFF2-40B4-BE49-F238E27FC236}">
                  <a16:creationId xmlns:a16="http://schemas.microsoft.com/office/drawing/2014/main" id="{00000000-0008-0000-01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32</xdr:row>
          <xdr:rowOff>9525</xdr:rowOff>
        </xdr:from>
        <xdr:to>
          <xdr:col>6</xdr:col>
          <xdr:colOff>266700</xdr:colOff>
          <xdr:row>32</xdr:row>
          <xdr:rowOff>219075</xdr:rowOff>
        </xdr:to>
        <xdr:sp macro="" textlink="">
          <xdr:nvSpPr>
            <xdr:cNvPr id="24604" name="Check Box 28" hidden="1">
              <a:extLst>
                <a:ext uri="{63B3BB69-23CF-44E3-9099-C40C66FF867C}">
                  <a14:compatExt spid="_x0000_s24604"/>
                </a:ext>
                <a:ext uri="{FF2B5EF4-FFF2-40B4-BE49-F238E27FC236}">
                  <a16:creationId xmlns:a16="http://schemas.microsoft.com/office/drawing/2014/main" id="{00000000-0008-0000-01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33</xdr:row>
          <xdr:rowOff>9525</xdr:rowOff>
        </xdr:from>
        <xdr:to>
          <xdr:col>6</xdr:col>
          <xdr:colOff>266700</xdr:colOff>
          <xdr:row>33</xdr:row>
          <xdr:rowOff>219075</xdr:rowOff>
        </xdr:to>
        <xdr:sp macro="" textlink="">
          <xdr:nvSpPr>
            <xdr:cNvPr id="24605" name="Check Box 29" hidden="1">
              <a:extLst>
                <a:ext uri="{63B3BB69-23CF-44E3-9099-C40C66FF867C}">
                  <a14:compatExt spid="_x0000_s24605"/>
                </a:ext>
                <a:ext uri="{FF2B5EF4-FFF2-40B4-BE49-F238E27FC236}">
                  <a16:creationId xmlns:a16="http://schemas.microsoft.com/office/drawing/2014/main" id="{00000000-0008-0000-01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34</xdr:row>
          <xdr:rowOff>9525</xdr:rowOff>
        </xdr:from>
        <xdr:to>
          <xdr:col>6</xdr:col>
          <xdr:colOff>266700</xdr:colOff>
          <xdr:row>34</xdr:row>
          <xdr:rowOff>219075</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1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35</xdr:row>
          <xdr:rowOff>9525</xdr:rowOff>
        </xdr:from>
        <xdr:to>
          <xdr:col>6</xdr:col>
          <xdr:colOff>266700</xdr:colOff>
          <xdr:row>35</xdr:row>
          <xdr:rowOff>219075</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1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36</xdr:row>
          <xdr:rowOff>9525</xdr:rowOff>
        </xdr:from>
        <xdr:to>
          <xdr:col>6</xdr:col>
          <xdr:colOff>266700</xdr:colOff>
          <xdr:row>36</xdr:row>
          <xdr:rowOff>219075</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1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39</xdr:row>
          <xdr:rowOff>85725</xdr:rowOff>
        </xdr:from>
        <xdr:to>
          <xdr:col>6</xdr:col>
          <xdr:colOff>266700</xdr:colOff>
          <xdr:row>39</xdr:row>
          <xdr:rowOff>304800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1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9525</xdr:rowOff>
        </xdr:from>
        <xdr:to>
          <xdr:col>6</xdr:col>
          <xdr:colOff>266700</xdr:colOff>
          <xdr:row>40</xdr:row>
          <xdr:rowOff>219075</xdr:rowOff>
        </xdr:to>
        <xdr:sp macro="" textlink="">
          <xdr:nvSpPr>
            <xdr:cNvPr id="24610" name="Check Box 34" hidden="1">
              <a:extLst>
                <a:ext uri="{63B3BB69-23CF-44E3-9099-C40C66FF867C}">
                  <a14:compatExt spid="_x0000_s24610"/>
                </a:ext>
                <a:ext uri="{FF2B5EF4-FFF2-40B4-BE49-F238E27FC236}">
                  <a16:creationId xmlns:a16="http://schemas.microsoft.com/office/drawing/2014/main" id="{00000000-0008-0000-01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41</xdr:row>
          <xdr:rowOff>9525</xdr:rowOff>
        </xdr:from>
        <xdr:to>
          <xdr:col>6</xdr:col>
          <xdr:colOff>266700</xdr:colOff>
          <xdr:row>41</xdr:row>
          <xdr:rowOff>219075</xdr:rowOff>
        </xdr:to>
        <xdr:sp macro="" textlink="">
          <xdr:nvSpPr>
            <xdr:cNvPr id="24611" name="Check Box 35" hidden="1">
              <a:extLst>
                <a:ext uri="{63B3BB69-23CF-44E3-9099-C40C66FF867C}">
                  <a14:compatExt spid="_x0000_s24611"/>
                </a:ext>
                <a:ext uri="{FF2B5EF4-FFF2-40B4-BE49-F238E27FC236}">
                  <a16:creationId xmlns:a16="http://schemas.microsoft.com/office/drawing/2014/main" id="{00000000-0008-0000-01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42</xdr:row>
          <xdr:rowOff>9525</xdr:rowOff>
        </xdr:from>
        <xdr:to>
          <xdr:col>6</xdr:col>
          <xdr:colOff>266700</xdr:colOff>
          <xdr:row>42</xdr:row>
          <xdr:rowOff>219075</xdr:rowOff>
        </xdr:to>
        <xdr:sp macro="" textlink="">
          <xdr:nvSpPr>
            <xdr:cNvPr id="24612" name="Check Box 36" hidden="1">
              <a:extLst>
                <a:ext uri="{63B3BB69-23CF-44E3-9099-C40C66FF867C}">
                  <a14:compatExt spid="_x0000_s24612"/>
                </a:ext>
                <a:ext uri="{FF2B5EF4-FFF2-40B4-BE49-F238E27FC236}">
                  <a16:creationId xmlns:a16="http://schemas.microsoft.com/office/drawing/2014/main" id="{00000000-0008-0000-01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43</xdr:row>
          <xdr:rowOff>9525</xdr:rowOff>
        </xdr:from>
        <xdr:to>
          <xdr:col>6</xdr:col>
          <xdr:colOff>266700</xdr:colOff>
          <xdr:row>43</xdr:row>
          <xdr:rowOff>219075</xdr:rowOff>
        </xdr:to>
        <xdr:sp macro="" textlink="">
          <xdr:nvSpPr>
            <xdr:cNvPr id="24613" name="Check Box 37" hidden="1">
              <a:extLst>
                <a:ext uri="{63B3BB69-23CF-44E3-9099-C40C66FF867C}">
                  <a14:compatExt spid="_x0000_s24613"/>
                </a:ext>
                <a:ext uri="{FF2B5EF4-FFF2-40B4-BE49-F238E27FC236}">
                  <a16:creationId xmlns:a16="http://schemas.microsoft.com/office/drawing/2014/main" id="{00000000-0008-0000-01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37</xdr:row>
          <xdr:rowOff>171450</xdr:rowOff>
        </xdr:from>
        <xdr:to>
          <xdr:col>6</xdr:col>
          <xdr:colOff>266700</xdr:colOff>
          <xdr:row>38</xdr:row>
          <xdr:rowOff>152400</xdr:rowOff>
        </xdr:to>
        <xdr:sp macro="" textlink="">
          <xdr:nvSpPr>
            <xdr:cNvPr id="24614" name="Check Box 38" hidden="1">
              <a:extLst>
                <a:ext uri="{63B3BB69-23CF-44E3-9099-C40C66FF867C}">
                  <a14:compatExt spid="_x0000_s24614"/>
                </a:ext>
                <a:ext uri="{FF2B5EF4-FFF2-40B4-BE49-F238E27FC236}">
                  <a16:creationId xmlns:a16="http://schemas.microsoft.com/office/drawing/2014/main" id="{00000000-0008-0000-01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xdr:row>
          <xdr:rowOff>142875</xdr:rowOff>
        </xdr:from>
        <xdr:to>
          <xdr:col>1</xdr:col>
          <xdr:colOff>247650</xdr:colOff>
          <xdr:row>18</xdr:row>
          <xdr:rowOff>123825</xdr:rowOff>
        </xdr:to>
        <xdr:sp macro="" textlink="">
          <xdr:nvSpPr>
            <xdr:cNvPr id="24615" name="Check Box 39" hidden="1">
              <a:extLst>
                <a:ext uri="{63B3BB69-23CF-44E3-9099-C40C66FF867C}">
                  <a14:compatExt spid="_x0000_s24615"/>
                </a:ext>
                <a:ext uri="{FF2B5EF4-FFF2-40B4-BE49-F238E27FC236}">
                  <a16:creationId xmlns:a16="http://schemas.microsoft.com/office/drawing/2014/main" id="{00000000-0008-0000-01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xdr:row>
          <xdr:rowOff>38100</xdr:rowOff>
        </xdr:from>
        <xdr:to>
          <xdr:col>2</xdr:col>
          <xdr:colOff>247650</xdr:colOff>
          <xdr:row>19</xdr:row>
          <xdr:rowOff>9525</xdr:rowOff>
        </xdr:to>
        <xdr:sp macro="" textlink="">
          <xdr:nvSpPr>
            <xdr:cNvPr id="24616" name="Check Box 40" hidden="1">
              <a:extLst>
                <a:ext uri="{63B3BB69-23CF-44E3-9099-C40C66FF867C}">
                  <a14:compatExt spid="_x0000_s24616"/>
                </a:ext>
                <a:ext uri="{FF2B5EF4-FFF2-40B4-BE49-F238E27FC236}">
                  <a16:creationId xmlns:a16="http://schemas.microsoft.com/office/drawing/2014/main" id="{00000000-0008-0000-01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19</xdr:row>
          <xdr:rowOff>200025</xdr:rowOff>
        </xdr:from>
        <xdr:to>
          <xdr:col>0</xdr:col>
          <xdr:colOff>381000</xdr:colOff>
          <xdr:row>20</xdr:row>
          <xdr:rowOff>171450</xdr:rowOff>
        </xdr:to>
        <xdr:sp macro="" textlink="">
          <xdr:nvSpPr>
            <xdr:cNvPr id="24617" name="Check Box 41" hidden="1">
              <a:extLst>
                <a:ext uri="{63B3BB69-23CF-44E3-9099-C40C66FF867C}">
                  <a14:compatExt spid="_x0000_s24617"/>
                </a:ext>
                <a:ext uri="{FF2B5EF4-FFF2-40B4-BE49-F238E27FC236}">
                  <a16:creationId xmlns:a16="http://schemas.microsoft.com/office/drawing/2014/main" id="{00000000-0008-0000-0100-00002960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38</xdr:row>
          <xdr:rowOff>333375</xdr:rowOff>
        </xdr:from>
        <xdr:to>
          <xdr:col>1</xdr:col>
          <xdr:colOff>142875</xdr:colOff>
          <xdr:row>39</xdr:row>
          <xdr:rowOff>209550</xdr:rowOff>
        </xdr:to>
        <xdr:sp macro="" textlink="">
          <xdr:nvSpPr>
            <xdr:cNvPr id="24618" name="Check Box 42" hidden="1">
              <a:extLst>
                <a:ext uri="{63B3BB69-23CF-44E3-9099-C40C66FF867C}">
                  <a14:compatExt spid="_x0000_s24618"/>
                </a:ext>
                <a:ext uri="{FF2B5EF4-FFF2-40B4-BE49-F238E27FC236}">
                  <a16:creationId xmlns:a16="http://schemas.microsoft.com/office/drawing/2014/main" id="{00000000-0008-0000-0100-00002A600000}"/>
                </a:ext>
              </a:extLst>
            </xdr:cNvPr>
            <xdr:cNvSpPr/>
          </xdr:nvSpPr>
          <xdr:spPr bwMode="auto">
            <a:xfrm>
              <a:off x="0" y="0"/>
              <a:ext cx="0" cy="0"/>
            </a:xfrm>
            <a:prstGeom prst="rect">
              <a:avLst/>
            </a:prstGeom>
            <a:solidFill>
              <a:srgbClr val="FFDF79"/>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34</xdr:col>
      <xdr:colOff>180975</xdr:colOff>
      <xdr:row>5</xdr:row>
      <xdr:rowOff>38100</xdr:rowOff>
    </xdr:from>
    <xdr:to>
      <xdr:col>46</xdr:col>
      <xdr:colOff>366183</xdr:colOff>
      <xdr:row>10</xdr:row>
      <xdr:rowOff>151342</xdr:rowOff>
    </xdr:to>
    <xdr:sp macro="" textlink="">
      <xdr:nvSpPr>
        <xdr:cNvPr id="2" name="吹き出し: 四角形 1">
          <a:extLst>
            <a:ext uri="{FF2B5EF4-FFF2-40B4-BE49-F238E27FC236}">
              <a16:creationId xmlns:a16="http://schemas.microsoft.com/office/drawing/2014/main" id="{CF7511FC-005D-4D43-84EB-818094AF7E11}"/>
            </a:ext>
          </a:extLst>
        </xdr:cNvPr>
        <xdr:cNvSpPr/>
      </xdr:nvSpPr>
      <xdr:spPr>
        <a:xfrm>
          <a:off x="9267825" y="1019175"/>
          <a:ext cx="4042833" cy="1037167"/>
        </a:xfrm>
        <a:prstGeom prst="wedgeRectCallout">
          <a:avLst>
            <a:gd name="adj1" fmla="val -37647"/>
            <a:gd name="adj2" fmla="val -86479"/>
          </a:avLst>
        </a:prstGeom>
        <a:solidFill>
          <a:schemeClr val="bg1"/>
        </a:solidFill>
        <a:ln w="57150">
          <a:solidFill>
            <a:srgbClr val="FFB3B3"/>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複数型式を申請する場合は、プルダウンで選択して必要枚数を</a:t>
          </a:r>
          <a:r>
            <a:rPr kumimoji="1" lang="en-US" altLang="ja-JP" sz="1600" b="1">
              <a:solidFill>
                <a:sysClr val="windowText" lastClr="000000"/>
              </a:solidFill>
            </a:rPr>
            <a:t>PDF</a:t>
          </a:r>
          <a:r>
            <a:rPr kumimoji="1" lang="ja-JP" altLang="en-US" sz="1600" b="1">
              <a:solidFill>
                <a:sysClr val="windowText" lastClr="000000"/>
              </a:solidFill>
            </a:rPr>
            <a:t>化してください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19049</xdr:colOff>
      <xdr:row>1</xdr:row>
      <xdr:rowOff>19050</xdr:rowOff>
    </xdr:from>
    <xdr:to>
      <xdr:col>47</xdr:col>
      <xdr:colOff>638174</xdr:colOff>
      <xdr:row>6</xdr:row>
      <xdr:rowOff>57150</xdr:rowOff>
    </xdr:to>
    <xdr:sp macro="" textlink="">
      <xdr:nvSpPr>
        <xdr:cNvPr id="2" name="四角形: 角を丸くする 1">
          <a:extLst>
            <a:ext uri="{FF2B5EF4-FFF2-40B4-BE49-F238E27FC236}">
              <a16:creationId xmlns:a16="http://schemas.microsoft.com/office/drawing/2014/main" id="{12A0134C-6488-4352-9983-1CEFA337F4E3}"/>
            </a:ext>
          </a:extLst>
        </xdr:cNvPr>
        <xdr:cNvSpPr/>
      </xdr:nvSpPr>
      <xdr:spPr>
        <a:xfrm>
          <a:off x="6619874" y="180975"/>
          <a:ext cx="5362575" cy="1019175"/>
        </a:xfrm>
        <a:prstGeom prst="roundRect">
          <a:avLst/>
        </a:prstGeom>
        <a:solidFill>
          <a:schemeClr val="bg1"/>
        </a:solidFill>
        <a:ln w="28575">
          <a:solidFill>
            <a:srgbClr val="FFB3B3"/>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ln>
                <a:solidFill>
                  <a:sysClr val="windowText" lastClr="000000"/>
                </a:solidFill>
              </a:ln>
              <a:solidFill>
                <a:sysClr val="windowText" lastClr="000000"/>
              </a:solidFill>
            </a:rPr>
            <a:t>様式第１（その９）は、令和</a:t>
          </a:r>
          <a:r>
            <a:rPr kumimoji="1" lang="en-US" altLang="ja-JP" sz="1800">
              <a:ln>
                <a:solidFill>
                  <a:sysClr val="windowText" lastClr="000000"/>
                </a:solidFill>
              </a:ln>
              <a:solidFill>
                <a:sysClr val="windowText" lastClr="000000"/>
              </a:solidFill>
            </a:rPr>
            <a:t>4</a:t>
          </a:r>
          <a:r>
            <a:rPr kumimoji="1" lang="ja-JP" altLang="en-US" sz="1800">
              <a:ln>
                <a:solidFill>
                  <a:sysClr val="windowText" lastClr="000000"/>
                </a:solidFill>
              </a:ln>
              <a:solidFill>
                <a:sysClr val="windowText" lastClr="000000"/>
              </a:solidFill>
            </a:rPr>
            <a:t>年度</a:t>
          </a:r>
          <a:r>
            <a:rPr kumimoji="1" lang="en-US" altLang="ja-JP" sz="1800">
              <a:ln>
                <a:solidFill>
                  <a:sysClr val="windowText" lastClr="000000"/>
                </a:solidFill>
              </a:ln>
              <a:solidFill>
                <a:sysClr val="windowText" lastClr="000000"/>
              </a:solidFill>
            </a:rPr>
            <a:t>CO2</a:t>
          </a:r>
          <a:r>
            <a:rPr kumimoji="1" lang="ja-JP" altLang="en-US" sz="1800">
              <a:ln>
                <a:solidFill>
                  <a:sysClr val="windowText" lastClr="000000"/>
                </a:solidFill>
              </a:ln>
              <a:solidFill>
                <a:sysClr val="windowText" lastClr="000000"/>
              </a:solidFill>
            </a:rPr>
            <a:t>排出量が</a:t>
          </a:r>
          <a:r>
            <a:rPr kumimoji="1" lang="en-US" altLang="ja-JP" sz="1800">
              <a:ln>
                <a:solidFill>
                  <a:sysClr val="windowText" lastClr="000000"/>
                </a:solidFill>
              </a:ln>
              <a:solidFill>
                <a:sysClr val="windowText" lastClr="000000"/>
              </a:solidFill>
            </a:rPr>
            <a:t>20</a:t>
          </a:r>
          <a:r>
            <a:rPr kumimoji="1" lang="ja-JP" altLang="en-US" sz="1800">
              <a:ln>
                <a:solidFill>
                  <a:sysClr val="windowText" lastClr="000000"/>
                </a:solidFill>
              </a:ln>
              <a:solidFill>
                <a:sysClr val="windowText" lastClr="000000"/>
              </a:solidFill>
            </a:rPr>
            <a:t>万ｔ以上の事業者のみ提出が必要となります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32</xdr:col>
      <xdr:colOff>104775</xdr:colOff>
      <xdr:row>6</xdr:row>
      <xdr:rowOff>38101</xdr:rowOff>
    </xdr:from>
    <xdr:to>
      <xdr:col>55</xdr:col>
      <xdr:colOff>276225</xdr:colOff>
      <xdr:row>9</xdr:row>
      <xdr:rowOff>238125</xdr:rowOff>
    </xdr:to>
    <xdr:sp macro="" textlink="">
      <xdr:nvSpPr>
        <xdr:cNvPr id="2" name="吹き出し: 四角形 1">
          <a:extLst>
            <a:ext uri="{FF2B5EF4-FFF2-40B4-BE49-F238E27FC236}">
              <a16:creationId xmlns:a16="http://schemas.microsoft.com/office/drawing/2014/main" id="{FA7CE573-B57B-4E42-ABEE-1667B7B65DFE}"/>
            </a:ext>
          </a:extLst>
        </xdr:cNvPr>
        <xdr:cNvSpPr/>
      </xdr:nvSpPr>
      <xdr:spPr>
        <a:xfrm>
          <a:off x="6505575" y="1009651"/>
          <a:ext cx="5743575" cy="809624"/>
        </a:xfrm>
        <a:prstGeom prst="wedgeRectCallout">
          <a:avLst>
            <a:gd name="adj1" fmla="val -32837"/>
            <a:gd name="adj2" fmla="val -105849"/>
          </a:avLst>
        </a:prstGeom>
        <a:solidFill>
          <a:schemeClr val="bg1"/>
        </a:solidFill>
        <a:ln w="57150">
          <a:solidFill>
            <a:srgbClr val="FFB3B3"/>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ysClr val="windowText" lastClr="000000"/>
              </a:solidFill>
            </a:rPr>
            <a:t>↑PDF</a:t>
          </a:r>
          <a:r>
            <a:rPr kumimoji="1" lang="ja-JP" altLang="en-US" sz="1600" b="1">
              <a:solidFill>
                <a:sysClr val="windowText" lastClr="000000"/>
              </a:solidFill>
            </a:rPr>
            <a:t>化する共同事業者の番号を選択</a:t>
          </a:r>
          <a:endParaRPr kumimoji="1" lang="en-US" altLang="ja-JP" sz="1600" b="1">
            <a:solidFill>
              <a:sysClr val="windowText" lastClr="000000"/>
            </a:solidFill>
          </a:endParaRPr>
        </a:p>
        <a:p>
          <a:pPr algn="l"/>
          <a:r>
            <a:rPr kumimoji="1" lang="en-US" altLang="ja-JP" sz="1600" b="1">
              <a:solidFill>
                <a:sysClr val="windowText" lastClr="000000"/>
              </a:solidFill>
            </a:rPr>
            <a:t>※</a:t>
          </a:r>
          <a:r>
            <a:rPr kumimoji="1" lang="ja-JP" altLang="en-US" sz="1600" b="1">
              <a:solidFill>
                <a:sysClr val="windowText" lastClr="000000"/>
              </a:solidFill>
            </a:rPr>
            <a:t>共同事業者申請書を提出する場合のみ</a:t>
          </a:r>
          <a:r>
            <a:rPr kumimoji="1" lang="en-US" altLang="ja-JP" sz="1600" b="1">
              <a:solidFill>
                <a:sysClr val="windowText" lastClr="000000"/>
              </a:solidFill>
            </a:rPr>
            <a:t>PDF</a:t>
          </a:r>
          <a:r>
            <a:rPr kumimoji="1" lang="ja-JP" altLang="en-US" sz="1600" b="1">
              <a:solidFill>
                <a:sysClr val="windowText" lastClr="000000"/>
              </a:solidFill>
            </a:rPr>
            <a:t>化してください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37</xdr:col>
      <xdr:colOff>190500</xdr:colOff>
      <xdr:row>5</xdr:row>
      <xdr:rowOff>85725</xdr:rowOff>
    </xdr:from>
    <xdr:to>
      <xdr:col>46</xdr:col>
      <xdr:colOff>490008</xdr:colOff>
      <xdr:row>10</xdr:row>
      <xdr:rowOff>113242</xdr:rowOff>
    </xdr:to>
    <xdr:sp macro="" textlink="">
      <xdr:nvSpPr>
        <xdr:cNvPr id="2" name="吹き出し: 四角形 1">
          <a:extLst>
            <a:ext uri="{FF2B5EF4-FFF2-40B4-BE49-F238E27FC236}">
              <a16:creationId xmlns:a16="http://schemas.microsoft.com/office/drawing/2014/main" id="{98BCFB28-4B24-4020-931B-A074A93CF8DE}"/>
            </a:ext>
          </a:extLst>
        </xdr:cNvPr>
        <xdr:cNvSpPr/>
      </xdr:nvSpPr>
      <xdr:spPr>
        <a:xfrm>
          <a:off x="8886825" y="1085850"/>
          <a:ext cx="4042833" cy="1037167"/>
        </a:xfrm>
        <a:prstGeom prst="wedgeRectCallout">
          <a:avLst>
            <a:gd name="adj1" fmla="val -37647"/>
            <a:gd name="adj2" fmla="val -86479"/>
          </a:avLst>
        </a:prstGeom>
        <a:solidFill>
          <a:schemeClr val="bg1"/>
        </a:solidFill>
        <a:ln w="57150">
          <a:solidFill>
            <a:srgbClr val="CAEDFB"/>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複数台数を申請する場合は、プルダウンで選択して必要枚数を</a:t>
          </a:r>
          <a:r>
            <a:rPr kumimoji="1" lang="en-US" altLang="ja-JP" sz="1600" b="1">
              <a:solidFill>
                <a:sysClr val="windowText" lastClr="000000"/>
              </a:solidFill>
            </a:rPr>
            <a:t>PDF</a:t>
          </a:r>
          <a:r>
            <a:rPr kumimoji="1" lang="ja-JP" altLang="en-US" sz="1600" b="1">
              <a:solidFill>
                <a:sysClr val="windowText" lastClr="000000"/>
              </a:solidFill>
            </a:rPr>
            <a:t>化してください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36</xdr:col>
      <xdr:colOff>148167</xdr:colOff>
      <xdr:row>4</xdr:row>
      <xdr:rowOff>137583</xdr:rowOff>
    </xdr:from>
    <xdr:to>
      <xdr:col>47</xdr:col>
      <xdr:colOff>31750</xdr:colOff>
      <xdr:row>10</xdr:row>
      <xdr:rowOff>95250</xdr:rowOff>
    </xdr:to>
    <xdr:sp macro="" textlink="">
      <xdr:nvSpPr>
        <xdr:cNvPr id="2" name="吹き出し: 四角形 1">
          <a:extLst>
            <a:ext uri="{FF2B5EF4-FFF2-40B4-BE49-F238E27FC236}">
              <a16:creationId xmlns:a16="http://schemas.microsoft.com/office/drawing/2014/main" id="{028CC944-3BEC-3949-B60E-54AA71260E20}"/>
            </a:ext>
          </a:extLst>
        </xdr:cNvPr>
        <xdr:cNvSpPr/>
      </xdr:nvSpPr>
      <xdr:spPr>
        <a:xfrm>
          <a:off x="9609667" y="941916"/>
          <a:ext cx="4042833" cy="1037167"/>
        </a:xfrm>
        <a:prstGeom prst="wedgeRectCallout">
          <a:avLst>
            <a:gd name="adj1" fmla="val -37647"/>
            <a:gd name="adj2" fmla="val -86479"/>
          </a:avLst>
        </a:prstGeom>
        <a:solidFill>
          <a:schemeClr val="bg1"/>
        </a:solidFill>
        <a:ln w="57150">
          <a:solidFill>
            <a:srgbClr val="CAEDFB"/>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複数型式を申請する場合は、プルダウンで選択して必要枚数を</a:t>
          </a:r>
          <a:r>
            <a:rPr kumimoji="1" lang="en-US" altLang="ja-JP" sz="1600" b="1">
              <a:solidFill>
                <a:sysClr val="windowText" lastClr="000000"/>
              </a:solidFill>
            </a:rPr>
            <a:t>PDF</a:t>
          </a:r>
          <a:r>
            <a:rPr kumimoji="1" lang="ja-JP" altLang="en-US" sz="1600" b="1">
              <a:solidFill>
                <a:sysClr val="windowText" lastClr="000000"/>
              </a:solidFill>
            </a:rPr>
            <a:t>化してください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44</xdr:col>
      <xdr:colOff>266700</xdr:colOff>
      <xdr:row>3</xdr:row>
      <xdr:rowOff>209550</xdr:rowOff>
    </xdr:from>
    <xdr:to>
      <xdr:col>50</xdr:col>
      <xdr:colOff>194733</xdr:colOff>
      <xdr:row>8</xdr:row>
      <xdr:rowOff>151342</xdr:rowOff>
    </xdr:to>
    <xdr:sp macro="" textlink="">
      <xdr:nvSpPr>
        <xdr:cNvPr id="2" name="吹き出し: 四角形 1">
          <a:extLst>
            <a:ext uri="{FF2B5EF4-FFF2-40B4-BE49-F238E27FC236}">
              <a16:creationId xmlns:a16="http://schemas.microsoft.com/office/drawing/2014/main" id="{38A12062-3004-4443-80EC-77F85887E656}"/>
            </a:ext>
          </a:extLst>
        </xdr:cNvPr>
        <xdr:cNvSpPr/>
      </xdr:nvSpPr>
      <xdr:spPr>
        <a:xfrm>
          <a:off x="9058275" y="866775"/>
          <a:ext cx="4042833" cy="1037167"/>
        </a:xfrm>
        <a:prstGeom prst="wedgeRectCallout">
          <a:avLst>
            <a:gd name="adj1" fmla="val -37647"/>
            <a:gd name="adj2" fmla="val -86479"/>
          </a:avLst>
        </a:prstGeom>
        <a:solidFill>
          <a:schemeClr val="bg1"/>
        </a:solidFill>
        <a:ln w="57150">
          <a:solidFill>
            <a:srgbClr val="CAEDFB"/>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複数台数を申請する場合は、プルダウンで選択して必要枚数を</a:t>
          </a:r>
          <a:r>
            <a:rPr kumimoji="1" lang="en-US" altLang="ja-JP" sz="1600" b="1">
              <a:solidFill>
                <a:sysClr val="windowText" lastClr="000000"/>
              </a:solidFill>
            </a:rPr>
            <a:t>PDF</a:t>
          </a:r>
          <a:r>
            <a:rPr kumimoji="1" lang="ja-JP" altLang="en-US" sz="1600" b="1">
              <a:solidFill>
                <a:sysClr val="windowText" lastClr="000000"/>
              </a:solidFill>
            </a:rPr>
            <a:t>化してください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40</xdr:col>
      <xdr:colOff>69453</xdr:colOff>
      <xdr:row>9</xdr:row>
      <xdr:rowOff>148829</xdr:rowOff>
    </xdr:from>
    <xdr:to>
      <xdr:col>70</xdr:col>
      <xdr:colOff>39687</xdr:colOff>
      <xdr:row>14</xdr:row>
      <xdr:rowOff>119063</xdr:rowOff>
    </xdr:to>
    <xdr:sp macro="" textlink="">
      <xdr:nvSpPr>
        <xdr:cNvPr id="2" name="吹き出し: 四角形 1">
          <a:extLst>
            <a:ext uri="{FF2B5EF4-FFF2-40B4-BE49-F238E27FC236}">
              <a16:creationId xmlns:a16="http://schemas.microsoft.com/office/drawing/2014/main" id="{DB644130-AD2E-4607-B8BA-8C691002612E}"/>
            </a:ext>
          </a:extLst>
        </xdr:cNvPr>
        <xdr:cNvSpPr/>
      </xdr:nvSpPr>
      <xdr:spPr>
        <a:xfrm>
          <a:off x="7242969" y="2272110"/>
          <a:ext cx="3542109" cy="912812"/>
        </a:xfrm>
        <a:prstGeom prst="wedgeRectCallout">
          <a:avLst>
            <a:gd name="adj1" fmla="val -60159"/>
            <a:gd name="adj2" fmla="val 75774"/>
          </a:avLst>
        </a:prstGeom>
        <a:solidFill>
          <a:schemeClr val="bg1"/>
        </a:solidFill>
        <a:ln>
          <a:solidFill>
            <a:srgbClr val="CAEDF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雛形は</a:t>
          </a:r>
          <a:r>
            <a:rPr kumimoji="1" lang="ja-JP" altLang="en-US" sz="1100" b="1">
              <a:solidFill>
                <a:schemeClr val="accent1"/>
              </a:solidFill>
            </a:rPr>
            <a:t>「リース料均等」</a:t>
          </a:r>
          <a:r>
            <a:rPr kumimoji="1" lang="ja-JP" altLang="en-US" sz="1100">
              <a:solidFill>
                <a:sysClr val="windowText" lastClr="000000"/>
              </a:solidFill>
            </a:rPr>
            <a:t>と</a:t>
          </a:r>
          <a:r>
            <a:rPr kumimoji="1" lang="ja-JP" altLang="en-US" sz="1100" b="1">
              <a:solidFill>
                <a:schemeClr val="accent1"/>
              </a:solidFill>
            </a:rPr>
            <a:t>「リース料金変動あり」</a:t>
          </a:r>
          <a:r>
            <a:rPr kumimoji="1" lang="ja-JP" altLang="en-US" sz="1100">
              <a:solidFill>
                <a:sysClr val="windowText" lastClr="000000"/>
              </a:solidFill>
            </a:rPr>
            <a:t>と</a:t>
          </a:r>
          <a:r>
            <a:rPr kumimoji="1" lang="ja-JP" altLang="en-US" sz="1100" b="1">
              <a:solidFill>
                <a:schemeClr val="accent1"/>
              </a:solidFill>
            </a:rPr>
            <a:t>「前払いあり」</a:t>
          </a:r>
          <a:r>
            <a:rPr kumimoji="1" lang="ja-JP" altLang="en-US" sz="1100">
              <a:solidFill>
                <a:sysClr val="windowText" lastClr="000000"/>
              </a:solidFill>
            </a:rPr>
            <a:t>に分かれているので、該当するシートの色付き部分に入力し、作成してください。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45</xdr:col>
      <xdr:colOff>59531</xdr:colOff>
      <xdr:row>4</xdr:row>
      <xdr:rowOff>198438</xdr:rowOff>
    </xdr:from>
    <xdr:to>
      <xdr:col>79</xdr:col>
      <xdr:colOff>54239</xdr:colOff>
      <xdr:row>8</xdr:row>
      <xdr:rowOff>173964</xdr:rowOff>
    </xdr:to>
    <xdr:sp macro="" textlink="">
      <xdr:nvSpPr>
        <xdr:cNvPr id="3" name="吹き出し: 四角形 2">
          <a:extLst>
            <a:ext uri="{FF2B5EF4-FFF2-40B4-BE49-F238E27FC236}">
              <a16:creationId xmlns:a16="http://schemas.microsoft.com/office/drawing/2014/main" id="{0DF6A0A6-5E91-4E12-ACFE-0FBF781FE2A6}"/>
            </a:ext>
          </a:extLst>
        </xdr:cNvPr>
        <xdr:cNvSpPr/>
      </xdr:nvSpPr>
      <xdr:spPr>
        <a:xfrm>
          <a:off x="7828359" y="1071563"/>
          <a:ext cx="4042833" cy="1037167"/>
        </a:xfrm>
        <a:prstGeom prst="wedgeRectCallout">
          <a:avLst>
            <a:gd name="adj1" fmla="val -37647"/>
            <a:gd name="adj2" fmla="val -86479"/>
          </a:avLst>
        </a:prstGeom>
        <a:solidFill>
          <a:schemeClr val="bg1"/>
        </a:solidFill>
        <a:ln w="57150">
          <a:solidFill>
            <a:srgbClr val="CAEDFB"/>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複数台数を申請する場合は、プルダウンで選択して必要枚数を</a:t>
          </a:r>
          <a:r>
            <a:rPr kumimoji="1" lang="en-US" altLang="ja-JP" sz="1600" b="1">
              <a:solidFill>
                <a:sysClr val="windowText" lastClr="000000"/>
              </a:solidFill>
            </a:rPr>
            <a:t>PDF</a:t>
          </a:r>
          <a:r>
            <a:rPr kumimoji="1" lang="ja-JP" altLang="en-US" sz="1600" b="1">
              <a:solidFill>
                <a:sysClr val="windowText" lastClr="000000"/>
              </a:solidFill>
            </a:rPr>
            <a:t>化してください</a:t>
          </a:r>
        </a:p>
      </xdr:txBody>
    </xdr:sp>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 Type="http://schemas.openxmlformats.org/officeDocument/2006/relationships/vmlDrawing" Target="../drawings/vmlDrawing2.vml"/><Relationship Id="rId21" Type="http://schemas.openxmlformats.org/officeDocument/2006/relationships/ctrlProp" Target="../ctrlProps/ctrlProp20.xml"/><Relationship Id="rId34" Type="http://schemas.openxmlformats.org/officeDocument/2006/relationships/ctrlProp" Target="../ctrlProps/ctrlProp33.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2" Type="http://schemas.openxmlformats.org/officeDocument/2006/relationships/drawing" Target="../drawings/drawing2.xml"/><Relationship Id="rId16" Type="http://schemas.openxmlformats.org/officeDocument/2006/relationships/ctrlProp" Target="../ctrlProps/ctrlProp15.xml"/><Relationship Id="rId20" Type="http://schemas.openxmlformats.org/officeDocument/2006/relationships/ctrlProp" Target="../ctrlProps/ctrlProp19.xml"/><Relationship Id="rId29" Type="http://schemas.openxmlformats.org/officeDocument/2006/relationships/ctrlProp" Target="../ctrlProps/ctrlProp28.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10" Type="http://schemas.openxmlformats.org/officeDocument/2006/relationships/ctrlProp" Target="../ctrlProps/ctrlProp9.xml"/><Relationship Id="rId19" Type="http://schemas.openxmlformats.org/officeDocument/2006/relationships/ctrlProp" Target="../ctrlProps/ctrlProp18.xml"/><Relationship Id="rId31" Type="http://schemas.openxmlformats.org/officeDocument/2006/relationships/ctrlProp" Target="../ctrlProps/ctrlProp30.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BED91-E97A-4702-B116-CD1383831BF2}">
  <sheetPr codeName="Sheet1"/>
  <dimension ref="A1:DS230"/>
  <sheetViews>
    <sheetView showGridLines="0" tabSelected="1" zoomScale="70" zoomScaleNormal="70" workbookViewId="0">
      <pane xSplit="1" ySplit="5" topLeftCell="B6" activePane="bottomRight" state="frozen"/>
      <selection pane="topRight" activeCell="B1" sqref="B1"/>
      <selection pane="bottomLeft" activeCell="A6" sqref="A6"/>
      <selection pane="bottomRight" activeCell="B7" sqref="B7:P7"/>
    </sheetView>
  </sheetViews>
  <sheetFormatPr defaultRowHeight="18.75"/>
  <cols>
    <col min="1" max="1" width="32.875" style="20" customWidth="1"/>
    <col min="2" max="32" width="8.625" customWidth="1"/>
    <col min="35" max="35" width="10.875" customWidth="1"/>
    <col min="40" max="41" width="8.625" customWidth="1"/>
    <col min="42" max="42" width="9.25" customWidth="1"/>
    <col min="57" max="57" width="9.875" bestFit="1" customWidth="1"/>
    <col min="79" max="79" width="9.375" bestFit="1" customWidth="1"/>
    <col min="80" max="80" width="10.625" bestFit="1" customWidth="1"/>
    <col min="97" max="98" width="0" hidden="1" customWidth="1"/>
    <col min="111" max="111" width="10.625" bestFit="1" customWidth="1"/>
  </cols>
  <sheetData>
    <row r="1" spans="1:123" ht="30" customHeight="1">
      <c r="A1" s="525" t="s">
        <v>616</v>
      </c>
      <c r="B1" s="525"/>
      <c r="C1" s="525"/>
      <c r="D1" s="525"/>
      <c r="E1" s="525"/>
      <c r="F1" s="525"/>
      <c r="G1" s="525"/>
      <c r="H1" s="525"/>
      <c r="I1" s="525"/>
      <c r="J1" s="525"/>
      <c r="K1" s="525"/>
      <c r="L1" s="525"/>
      <c r="M1" s="525"/>
      <c r="N1" s="525"/>
      <c r="O1" s="525"/>
      <c r="P1" s="525"/>
      <c r="Q1" s="143"/>
      <c r="R1" s="143"/>
      <c r="S1" s="143"/>
      <c r="T1" s="144"/>
      <c r="U1" s="144"/>
      <c r="V1" s="144"/>
      <c r="W1" s="330" t="s">
        <v>978</v>
      </c>
      <c r="BA1" s="61"/>
      <c r="BB1" s="61"/>
    </row>
    <row r="2" spans="1:123" ht="59.25" customHeight="1">
      <c r="A2" s="545" t="e" vm="1">
        <v>#VALUE!</v>
      </c>
      <c r="U2" s="545"/>
      <c r="V2" s="545"/>
      <c r="W2" s="545"/>
    </row>
    <row r="3" spans="1:123" ht="59.25" customHeight="1">
      <c r="A3" s="545"/>
      <c r="S3" s="58"/>
      <c r="U3" s="545"/>
      <c r="V3" s="545"/>
      <c r="W3" s="545"/>
    </row>
    <row r="4" spans="1:123" ht="18" customHeight="1">
      <c r="A4" s="545"/>
      <c r="C4" s="57"/>
      <c r="D4" t="s">
        <v>242</v>
      </c>
      <c r="F4" s="35"/>
      <c r="G4" t="s">
        <v>243</v>
      </c>
      <c r="I4" s="59"/>
      <c r="J4" t="s">
        <v>244</v>
      </c>
      <c r="L4" s="147"/>
      <c r="M4" t="s">
        <v>245</v>
      </c>
      <c r="U4" s="545"/>
      <c r="V4" s="545"/>
      <c r="W4" s="545"/>
    </row>
    <row r="5" spans="1:123" ht="6.75" customHeight="1"/>
    <row r="6" spans="1:123" ht="6.75" customHeight="1"/>
    <row r="7" spans="1:123">
      <c r="A7" s="339" t="s">
        <v>33</v>
      </c>
      <c r="B7" s="503"/>
      <c r="C7" s="503"/>
      <c r="D7" s="503"/>
      <c r="E7" s="503"/>
      <c r="F7" s="503"/>
      <c r="G7" s="503"/>
      <c r="H7" s="503"/>
      <c r="I7" s="503"/>
      <c r="J7" s="503"/>
      <c r="K7" s="503"/>
      <c r="L7" s="503"/>
      <c r="M7" s="503"/>
      <c r="N7" s="503"/>
      <c r="O7" s="503"/>
      <c r="P7" s="503"/>
      <c r="CA7" t="s">
        <v>87</v>
      </c>
      <c r="CB7" t="s">
        <v>86</v>
      </c>
      <c r="CC7" t="s">
        <v>83</v>
      </c>
      <c r="CD7" t="s">
        <v>88</v>
      </c>
      <c r="CE7" t="s">
        <v>104</v>
      </c>
      <c r="CF7" t="s">
        <v>108</v>
      </c>
      <c r="CG7" t="s">
        <v>299</v>
      </c>
      <c r="CH7" t="s">
        <v>151</v>
      </c>
      <c r="CK7" t="s">
        <v>152</v>
      </c>
      <c r="CN7" t="s">
        <v>153</v>
      </c>
      <c r="CO7" t="s">
        <v>160</v>
      </c>
      <c r="CP7" t="s">
        <v>167</v>
      </c>
      <c r="CQ7" t="s">
        <v>928</v>
      </c>
      <c r="CR7" t="s">
        <v>929</v>
      </c>
      <c r="CS7" t="s">
        <v>622</v>
      </c>
      <c r="CX7" t="s">
        <v>741</v>
      </c>
    </row>
    <row r="8" spans="1:123" ht="6" customHeight="1">
      <c r="A8" s="339"/>
      <c r="B8" s="22"/>
      <c r="C8" s="22"/>
      <c r="D8" s="22"/>
      <c r="E8" s="22"/>
      <c r="F8" s="22"/>
      <c r="G8" s="22"/>
      <c r="H8" s="22"/>
      <c r="I8" s="22"/>
      <c r="J8" s="22"/>
      <c r="K8" s="22"/>
      <c r="L8" s="22"/>
      <c r="M8" s="22"/>
      <c r="N8" s="22"/>
      <c r="O8" s="22"/>
      <c r="P8" s="22"/>
      <c r="CA8" t="s">
        <v>78</v>
      </c>
      <c r="CB8" t="s">
        <v>82</v>
      </c>
      <c r="CC8" t="s">
        <v>84</v>
      </c>
      <c r="CD8" t="s">
        <v>89</v>
      </c>
      <c r="CE8" t="s">
        <v>105</v>
      </c>
      <c r="CF8" t="s">
        <v>109</v>
      </c>
      <c r="CG8" t="s">
        <v>300</v>
      </c>
      <c r="CH8" t="s">
        <v>116</v>
      </c>
      <c r="CI8" t="s">
        <v>117</v>
      </c>
      <c r="CK8" t="s">
        <v>142</v>
      </c>
      <c r="CL8" t="s">
        <v>117</v>
      </c>
      <c r="CN8" t="s">
        <v>154</v>
      </c>
      <c r="CO8" t="s">
        <v>161</v>
      </c>
      <c r="CP8" t="s">
        <v>168</v>
      </c>
      <c r="CQ8" s="39">
        <v>2</v>
      </c>
      <c r="CR8" s="39">
        <v>3</v>
      </c>
      <c r="CS8" t="s">
        <v>623</v>
      </c>
      <c r="CT8" t="s">
        <v>624</v>
      </c>
      <c r="CX8" t="s">
        <v>742</v>
      </c>
      <c r="CY8" t="s">
        <v>743</v>
      </c>
      <c r="CZ8" t="s">
        <v>744</v>
      </c>
      <c r="DA8" t="s">
        <v>815</v>
      </c>
      <c r="DB8" t="s">
        <v>816</v>
      </c>
      <c r="DC8" t="s">
        <v>819</v>
      </c>
      <c r="DD8" t="s">
        <v>820</v>
      </c>
      <c r="DE8" s="263" t="s">
        <v>745</v>
      </c>
      <c r="DF8" s="264" t="s">
        <v>746</v>
      </c>
      <c r="DG8" s="265" t="s">
        <v>747</v>
      </c>
      <c r="DH8" s="263" t="s">
        <v>748</v>
      </c>
      <c r="DI8" s="139" t="s">
        <v>883</v>
      </c>
      <c r="DJ8" t="s">
        <v>884</v>
      </c>
      <c r="DK8" t="s">
        <v>885</v>
      </c>
      <c r="DL8" t="s">
        <v>886</v>
      </c>
      <c r="DM8" s="264" t="s">
        <v>749</v>
      </c>
      <c r="DN8" s="265" t="s">
        <v>750</v>
      </c>
      <c r="DO8" s="263" t="s">
        <v>751</v>
      </c>
      <c r="DP8" t="s">
        <v>913</v>
      </c>
      <c r="DQ8" s="264" t="s">
        <v>752</v>
      </c>
      <c r="DR8" s="265" t="s">
        <v>753</v>
      </c>
      <c r="DS8" t="s">
        <v>941</v>
      </c>
    </row>
    <row r="9" spans="1:123">
      <c r="A9" s="337" t="s">
        <v>34</v>
      </c>
      <c r="B9" s="472"/>
      <c r="C9" s="473"/>
      <c r="D9" s="473"/>
      <c r="E9" s="473"/>
      <c r="F9" s="473"/>
      <c r="G9" s="473"/>
      <c r="H9" s="473"/>
      <c r="I9" s="473"/>
      <c r="J9" s="473"/>
      <c r="K9" s="473"/>
      <c r="L9" s="473"/>
      <c r="M9" s="473"/>
      <c r="N9" s="473"/>
      <c r="O9" s="473"/>
      <c r="P9" s="474"/>
      <c r="CA9" t="s">
        <v>79</v>
      </c>
      <c r="CB9" t="s">
        <v>80</v>
      </c>
      <c r="CC9" t="s">
        <v>85</v>
      </c>
      <c r="CD9" t="s">
        <v>90</v>
      </c>
      <c r="CE9" t="s">
        <v>106</v>
      </c>
      <c r="CF9" t="s">
        <v>110</v>
      </c>
      <c r="CH9" t="s">
        <v>118</v>
      </c>
      <c r="CI9" t="s">
        <v>119</v>
      </c>
      <c r="CK9" t="s">
        <v>143</v>
      </c>
      <c r="CL9" t="s">
        <v>119</v>
      </c>
      <c r="CN9" t="s">
        <v>155</v>
      </c>
      <c r="CO9" t="s">
        <v>162</v>
      </c>
      <c r="CP9" t="s">
        <v>169</v>
      </c>
      <c r="CQ9" s="39">
        <v>1</v>
      </c>
      <c r="CR9" s="39">
        <v>2</v>
      </c>
      <c r="CS9" s="321" t="b">
        <v>0</v>
      </c>
      <c r="CT9" s="321" t="b">
        <v>0</v>
      </c>
    </row>
    <row r="10" spans="1:123" ht="6" customHeight="1">
      <c r="A10" s="337"/>
      <c r="B10" s="20"/>
      <c r="C10" s="20"/>
      <c r="D10" s="20"/>
      <c r="E10" s="20"/>
      <c r="F10" s="20"/>
      <c r="G10" s="20"/>
      <c r="H10" s="20"/>
      <c r="I10" s="20"/>
      <c r="J10" s="20"/>
      <c r="K10" s="20"/>
      <c r="L10" s="20"/>
      <c r="M10" s="20"/>
      <c r="N10" s="20"/>
      <c r="O10" s="20"/>
      <c r="P10" s="20"/>
      <c r="CB10" t="s">
        <v>81</v>
      </c>
      <c r="CE10" t="s">
        <v>107</v>
      </c>
      <c r="CF10" t="s">
        <v>111</v>
      </c>
      <c r="CH10" t="s">
        <v>120</v>
      </c>
      <c r="CI10" t="s">
        <v>121</v>
      </c>
      <c r="CK10" t="s">
        <v>144</v>
      </c>
      <c r="CL10" t="s">
        <v>121</v>
      </c>
      <c r="CN10" t="s">
        <v>156</v>
      </c>
      <c r="CO10" t="s">
        <v>163</v>
      </c>
      <c r="CQ10" s="39">
        <v>3</v>
      </c>
      <c r="CR10" s="39">
        <v>4</v>
      </c>
      <c r="CX10" t="s">
        <v>754</v>
      </c>
    </row>
    <row r="11" spans="1:123">
      <c r="A11" s="337" t="s">
        <v>35</v>
      </c>
      <c r="B11" s="472"/>
      <c r="C11" s="473"/>
      <c r="D11" s="473"/>
      <c r="E11" s="473"/>
      <c r="F11" s="473"/>
      <c r="G11" s="473"/>
      <c r="H11" s="473"/>
      <c r="I11" s="473"/>
      <c r="J11" s="473"/>
      <c r="K11" s="473"/>
      <c r="L11" s="473"/>
      <c r="M11" s="473"/>
      <c r="N11" s="473"/>
      <c r="O11" s="473"/>
      <c r="P11" s="474"/>
      <c r="CF11" t="s">
        <v>112</v>
      </c>
      <c r="CH11" t="s">
        <v>210</v>
      </c>
      <c r="CI11" t="s">
        <v>122</v>
      </c>
      <c r="CK11" t="s">
        <v>145</v>
      </c>
      <c r="CL11" t="s">
        <v>122</v>
      </c>
      <c r="CN11" t="s">
        <v>157</v>
      </c>
      <c r="CO11" t="s">
        <v>164</v>
      </c>
      <c r="CX11" t="s">
        <v>755</v>
      </c>
      <c r="CY11" t="s">
        <v>755</v>
      </c>
      <c r="CZ11" t="s">
        <v>756</v>
      </c>
      <c r="DA11" t="s">
        <v>757</v>
      </c>
      <c r="DB11" t="s">
        <v>817</v>
      </c>
      <c r="DC11" t="s">
        <v>760</v>
      </c>
      <c r="DD11" t="s">
        <v>821</v>
      </c>
      <c r="DE11" t="s">
        <v>762</v>
      </c>
      <c r="DF11" t="s">
        <v>764</v>
      </c>
      <c r="DG11" t="s">
        <v>766</v>
      </c>
      <c r="DH11" t="s">
        <v>769</v>
      </c>
      <c r="DI11" t="s">
        <v>770</v>
      </c>
      <c r="DJ11" t="s">
        <v>772</v>
      </c>
      <c r="DK11" t="s">
        <v>774</v>
      </c>
      <c r="DL11" t="s">
        <v>777</v>
      </c>
      <c r="DM11" t="s">
        <v>690</v>
      </c>
      <c r="DN11" t="s">
        <v>778</v>
      </c>
      <c r="DO11" t="s">
        <v>788</v>
      </c>
      <c r="DP11" t="s">
        <v>790</v>
      </c>
      <c r="DQ11" t="s">
        <v>791</v>
      </c>
      <c r="DR11" t="s">
        <v>792</v>
      </c>
      <c r="DS11" s="288" t="s">
        <v>939</v>
      </c>
    </row>
    <row r="12" spans="1:123" ht="6" customHeight="1">
      <c r="A12" s="337"/>
      <c r="CH12" t="s">
        <v>211</v>
      </c>
      <c r="CI12" t="s">
        <v>123</v>
      </c>
      <c r="CK12" t="s">
        <v>212</v>
      </c>
      <c r="CL12" t="s">
        <v>123</v>
      </c>
      <c r="CN12" t="s">
        <v>158</v>
      </c>
      <c r="CO12" t="s">
        <v>165</v>
      </c>
      <c r="DA12" t="s">
        <v>758</v>
      </c>
      <c r="DB12" t="s">
        <v>818</v>
      </c>
      <c r="DC12" t="s">
        <v>761</v>
      </c>
      <c r="DE12" t="s">
        <v>763</v>
      </c>
      <c r="DF12" t="s">
        <v>765</v>
      </c>
      <c r="DG12" t="s">
        <v>767</v>
      </c>
      <c r="DI12" t="s">
        <v>771</v>
      </c>
      <c r="DJ12" t="s">
        <v>773</v>
      </c>
      <c r="DK12" t="s">
        <v>775</v>
      </c>
      <c r="DM12" s="288" t="s">
        <v>938</v>
      </c>
      <c r="DN12" t="s">
        <v>779</v>
      </c>
      <c r="DO12" s="139" t="s">
        <v>789</v>
      </c>
      <c r="DR12" t="s">
        <v>793</v>
      </c>
      <c r="DS12" s="288" t="s">
        <v>940</v>
      </c>
    </row>
    <row r="13" spans="1:123">
      <c r="A13" s="337" t="s">
        <v>113</v>
      </c>
      <c r="B13" s="469"/>
      <c r="C13" s="470"/>
      <c r="D13" s="470"/>
      <c r="E13" s="470"/>
      <c r="F13" s="470"/>
      <c r="G13" s="470"/>
      <c r="H13" s="470"/>
      <c r="I13" s="470"/>
      <c r="J13" s="470"/>
      <c r="K13" s="470"/>
      <c r="L13" s="470"/>
      <c r="M13" s="470"/>
      <c r="N13" s="470"/>
      <c r="O13" s="470"/>
      <c r="P13" s="471"/>
      <c r="CH13" t="s">
        <v>124</v>
      </c>
      <c r="CI13" t="s">
        <v>125</v>
      </c>
      <c r="CK13" t="s">
        <v>146</v>
      </c>
      <c r="CL13" t="s">
        <v>125</v>
      </c>
      <c r="CN13" t="s">
        <v>159</v>
      </c>
      <c r="CO13" t="s">
        <v>166</v>
      </c>
      <c r="DA13" t="s">
        <v>759</v>
      </c>
      <c r="DE13" s="288" t="s">
        <v>935</v>
      </c>
      <c r="DF13" s="288" t="s">
        <v>939</v>
      </c>
      <c r="DG13" t="s">
        <v>768</v>
      </c>
      <c r="DN13" t="s">
        <v>780</v>
      </c>
      <c r="DO13" t="s">
        <v>939</v>
      </c>
      <c r="DR13" t="s">
        <v>794</v>
      </c>
    </row>
    <row r="14" spans="1:123" ht="6" customHeight="1">
      <c r="A14" s="337"/>
      <c r="B14" s="20"/>
      <c r="C14" s="20"/>
      <c r="D14" s="20"/>
      <c r="E14" s="20"/>
      <c r="F14" s="20"/>
      <c r="G14" s="20"/>
      <c r="H14" s="20"/>
      <c r="I14" s="20"/>
      <c r="J14" s="20"/>
      <c r="K14" s="20"/>
      <c r="L14" s="20"/>
      <c r="M14" s="20"/>
      <c r="N14" s="20"/>
      <c r="O14" s="20"/>
      <c r="P14" s="20"/>
      <c r="CH14" t="s">
        <v>126</v>
      </c>
      <c r="CI14" t="s">
        <v>127</v>
      </c>
      <c r="CK14" t="s">
        <v>147</v>
      </c>
      <c r="CL14" t="s">
        <v>127</v>
      </c>
      <c r="DF14" s="288" t="s">
        <v>940</v>
      </c>
      <c r="DG14" s="287" t="s">
        <v>930</v>
      </c>
      <c r="DN14" t="s">
        <v>781</v>
      </c>
      <c r="DO14" t="s">
        <v>940</v>
      </c>
      <c r="DR14" t="s">
        <v>795</v>
      </c>
    </row>
    <row r="15" spans="1:123">
      <c r="A15" s="337" t="s">
        <v>36</v>
      </c>
      <c r="B15" s="579"/>
      <c r="C15" s="473"/>
      <c r="D15" s="473"/>
      <c r="E15" s="473"/>
      <c r="F15" s="473"/>
      <c r="G15" s="473"/>
      <c r="H15" s="473"/>
      <c r="I15" s="473"/>
      <c r="J15" s="473"/>
      <c r="K15" s="473"/>
      <c r="L15" s="473"/>
      <c r="M15" s="473"/>
      <c r="N15" s="473"/>
      <c r="O15" s="473"/>
      <c r="P15" s="474"/>
      <c r="CH15" t="s">
        <v>128</v>
      </c>
      <c r="CI15" t="s">
        <v>129</v>
      </c>
      <c r="CK15" t="s">
        <v>148</v>
      </c>
      <c r="CL15" t="s">
        <v>129</v>
      </c>
      <c r="DN15" s="23" t="s">
        <v>782</v>
      </c>
      <c r="DR15" t="s">
        <v>796</v>
      </c>
    </row>
    <row r="16" spans="1:123" ht="6" customHeight="1">
      <c r="A16" s="337"/>
      <c r="CH16" t="s">
        <v>130</v>
      </c>
      <c r="CI16" t="s">
        <v>131</v>
      </c>
      <c r="CK16" t="s">
        <v>149</v>
      </c>
      <c r="CL16" t="s">
        <v>131</v>
      </c>
      <c r="DN16" s="23" t="s">
        <v>783</v>
      </c>
      <c r="DR16" t="s">
        <v>797</v>
      </c>
    </row>
    <row r="17" spans="1:118">
      <c r="A17" s="337" t="s">
        <v>37</v>
      </c>
      <c r="B17" s="472"/>
      <c r="C17" s="473"/>
      <c r="D17" s="473"/>
      <c r="E17" s="473"/>
      <c r="F17" s="473"/>
      <c r="G17" s="473"/>
      <c r="H17" s="473"/>
      <c r="I17" s="473"/>
      <c r="J17" s="473"/>
      <c r="K17" s="473"/>
      <c r="L17" s="473"/>
      <c r="M17" s="473"/>
      <c r="N17" s="473"/>
      <c r="O17" s="473"/>
      <c r="P17" s="474"/>
      <c r="CH17" t="s">
        <v>132</v>
      </c>
      <c r="CI17" t="s">
        <v>133</v>
      </c>
      <c r="CK17" t="s">
        <v>150</v>
      </c>
      <c r="CL17" t="s">
        <v>133</v>
      </c>
      <c r="CM17" t="e">
        <f>VLOOKUP(B137,CK8:CL17,2,0)</f>
        <v>#N/A</v>
      </c>
      <c r="DN17" s="23" t="s">
        <v>784</v>
      </c>
    </row>
    <row r="18" spans="1:118" ht="6" customHeight="1">
      <c r="B18" s="22"/>
      <c r="C18" s="22"/>
      <c r="D18" s="22"/>
      <c r="E18" s="22"/>
      <c r="F18" s="22"/>
      <c r="G18" s="22"/>
      <c r="H18" s="22"/>
      <c r="I18" s="22"/>
      <c r="J18" s="22"/>
      <c r="K18" s="22"/>
      <c r="L18" s="22"/>
      <c r="M18" s="22"/>
      <c r="N18" s="22"/>
      <c r="O18" s="22"/>
      <c r="P18" s="22"/>
      <c r="CH18" t="s">
        <v>134</v>
      </c>
      <c r="CI18" t="s">
        <v>135</v>
      </c>
      <c r="DN18" s="139" t="s">
        <v>785</v>
      </c>
    </row>
    <row r="19" spans="1:118" ht="18.75" customHeight="1">
      <c r="A19" s="337" t="s">
        <v>49</v>
      </c>
      <c r="B19" s="579"/>
      <c r="C19" s="473"/>
      <c r="D19" s="473"/>
      <c r="E19" s="473"/>
      <c r="F19" s="473"/>
      <c r="G19" s="473"/>
      <c r="H19" s="473"/>
      <c r="I19" s="473"/>
      <c r="J19" s="473"/>
      <c r="K19" s="473"/>
      <c r="L19" s="473"/>
      <c r="M19" s="473"/>
      <c r="N19" s="473"/>
      <c r="O19" s="473"/>
      <c r="P19" s="474"/>
      <c r="CH19" t="s">
        <v>136</v>
      </c>
      <c r="CI19" t="s">
        <v>137</v>
      </c>
      <c r="DN19" s="23" t="s">
        <v>786</v>
      </c>
    </row>
    <row r="20" spans="1:118" ht="6" customHeight="1">
      <c r="A20" s="337"/>
      <c r="B20" s="22"/>
      <c r="C20" s="22"/>
      <c r="D20" s="22"/>
      <c r="E20" s="22"/>
      <c r="F20" s="22"/>
      <c r="G20" s="22"/>
      <c r="H20" s="22"/>
      <c r="I20" s="22"/>
      <c r="J20" s="22"/>
      <c r="K20" s="22"/>
      <c r="L20" s="22"/>
      <c r="M20" s="22"/>
      <c r="N20" s="22"/>
      <c r="O20" s="22"/>
      <c r="P20" s="22"/>
      <c r="CH20" t="s">
        <v>138</v>
      </c>
      <c r="CI20" t="s">
        <v>139</v>
      </c>
      <c r="DN20" s="23" t="s">
        <v>787</v>
      </c>
    </row>
    <row r="21" spans="1:118" ht="18.75" customHeight="1">
      <c r="A21" s="337" t="s">
        <v>51</v>
      </c>
      <c r="B21" s="299"/>
      <c r="C21" s="299"/>
      <c r="D21" s="299"/>
      <c r="E21" s="299"/>
      <c r="F21" s="299"/>
      <c r="G21" s="299"/>
      <c r="H21" s="299"/>
      <c r="I21" s="299"/>
      <c r="J21" s="299"/>
      <c r="K21" s="299"/>
      <c r="L21" s="299"/>
      <c r="M21" s="299"/>
      <c r="N21" s="299"/>
      <c r="O21" s="299"/>
      <c r="P21" s="299"/>
      <c r="CH21" t="s">
        <v>140</v>
      </c>
      <c r="CI21" t="s">
        <v>141</v>
      </c>
      <c r="CJ21" t="e">
        <f>VLOOKUP(B133,CH8:CI21,2,0)</f>
        <v>#N/A</v>
      </c>
      <c r="DN21" s="289" t="s">
        <v>939</v>
      </c>
    </row>
    <row r="22" spans="1:118" ht="6" customHeight="1">
      <c r="A22" s="337"/>
      <c r="B22" s="22"/>
      <c r="C22" s="22"/>
      <c r="D22" s="22"/>
      <c r="E22" s="22"/>
      <c r="F22" s="22"/>
      <c r="G22" s="22"/>
      <c r="H22" s="22"/>
      <c r="I22" s="22"/>
      <c r="J22" s="22"/>
      <c r="K22" s="22"/>
      <c r="L22" s="22"/>
      <c r="M22" s="22"/>
      <c r="N22" s="22"/>
      <c r="O22" s="22"/>
      <c r="P22" s="22"/>
      <c r="DN22" s="289" t="s">
        <v>940</v>
      </c>
    </row>
    <row r="23" spans="1:118" ht="18.75" customHeight="1">
      <c r="A23" s="337" t="s">
        <v>50</v>
      </c>
      <c r="B23" s="592"/>
      <c r="C23" s="593"/>
      <c r="D23" s="593"/>
      <c r="E23" s="593"/>
      <c r="F23" s="593"/>
      <c r="G23" s="593"/>
      <c r="H23" s="593"/>
      <c r="I23" s="593"/>
      <c r="J23" s="593"/>
      <c r="K23" s="593"/>
      <c r="L23" s="593"/>
      <c r="M23" s="593"/>
      <c r="N23" s="593"/>
      <c r="O23" s="593"/>
      <c r="P23" s="594"/>
      <c r="Q23" s="329" t="str">
        <f>IF(B23=CD8,"※「有り」の場合は複数年度申請となる為、弊機構へ事前相談なく申請することは出来ません","")</f>
        <v/>
      </c>
    </row>
    <row r="24" spans="1:118" ht="6" customHeight="1">
      <c r="A24" s="21"/>
      <c r="B24" s="22"/>
      <c r="C24" s="22"/>
      <c r="D24" s="22"/>
      <c r="E24" s="22"/>
      <c r="F24" s="22"/>
      <c r="G24" s="22"/>
      <c r="H24" s="22"/>
      <c r="I24" s="22"/>
      <c r="J24" s="22"/>
      <c r="K24" s="22"/>
      <c r="L24" s="22"/>
      <c r="M24" s="22"/>
      <c r="N24" s="22"/>
      <c r="O24" s="22"/>
      <c r="P24" s="22"/>
    </row>
    <row r="25" spans="1:118">
      <c r="A25" s="337" t="s">
        <v>91</v>
      </c>
      <c r="B25" s="591"/>
      <c r="C25" s="470"/>
      <c r="D25" s="470"/>
      <c r="E25" s="470"/>
      <c r="F25" s="470"/>
      <c r="G25" s="470"/>
      <c r="H25" s="470"/>
      <c r="I25" s="470"/>
      <c r="J25" s="470"/>
      <c r="K25" s="470"/>
      <c r="L25" s="470"/>
      <c r="M25" s="470"/>
      <c r="N25" s="470"/>
      <c r="O25" s="470"/>
      <c r="P25" s="471"/>
    </row>
    <row r="26" spans="1:118" ht="6" customHeight="1">
      <c r="A26" s="337"/>
      <c r="B26" s="22"/>
      <c r="C26" s="22"/>
      <c r="D26" s="22"/>
      <c r="E26" s="22"/>
      <c r="F26" s="22"/>
      <c r="G26" s="22"/>
      <c r="H26" s="22"/>
      <c r="I26" s="22"/>
      <c r="J26" s="22"/>
      <c r="K26" s="22"/>
      <c r="L26" s="22"/>
      <c r="M26" s="22"/>
      <c r="N26" s="22"/>
      <c r="O26" s="22"/>
      <c r="P26" s="22"/>
    </row>
    <row r="27" spans="1:118">
      <c r="A27" s="338" t="s">
        <v>92</v>
      </c>
      <c r="B27" s="112" t="s">
        <v>456</v>
      </c>
      <c r="C27" s="470"/>
      <c r="D27" s="470"/>
      <c r="E27" s="470"/>
      <c r="F27" s="470"/>
      <c r="G27" s="470"/>
      <c r="H27" s="470"/>
      <c r="I27" s="470"/>
      <c r="J27" s="470"/>
      <c r="K27" s="470"/>
      <c r="L27" s="470"/>
      <c r="M27" s="470"/>
      <c r="N27" s="470"/>
      <c r="O27" s="470"/>
      <c r="P27" s="111" t="s">
        <v>457</v>
      </c>
    </row>
    <row r="29" spans="1:118" ht="30" customHeight="1">
      <c r="A29" s="479" t="str">
        <f>IF(B7=CA9,"申請者情報（様式第１１の１）","申請者情報（様式第１の１）")</f>
        <v>申請者情報（様式第１の１）</v>
      </c>
      <c r="B29" s="479"/>
      <c r="C29" s="479"/>
      <c r="D29" s="479"/>
      <c r="E29" s="479"/>
      <c r="F29" s="479"/>
      <c r="G29" s="479"/>
      <c r="H29" s="479"/>
      <c r="I29" s="479"/>
      <c r="J29" s="479"/>
      <c r="K29" s="479"/>
      <c r="L29" s="479"/>
      <c r="M29" s="479"/>
      <c r="N29" s="479"/>
      <c r="O29" s="479"/>
      <c r="P29" s="479"/>
    </row>
    <row r="30" spans="1:118" ht="6" customHeight="1">
      <c r="A30" s="24"/>
      <c r="B30" s="24"/>
      <c r="C30" s="24"/>
      <c r="D30" s="24"/>
      <c r="E30" s="24"/>
      <c r="F30" s="24"/>
      <c r="G30" s="24"/>
      <c r="H30" s="24"/>
      <c r="I30" s="24"/>
      <c r="J30" s="24"/>
      <c r="K30" s="24"/>
      <c r="L30" s="24"/>
      <c r="M30" s="24"/>
      <c r="N30" s="24"/>
      <c r="O30" s="24"/>
      <c r="P30" s="24"/>
      <c r="CX30" t="s">
        <v>809</v>
      </c>
    </row>
    <row r="31" spans="1:118">
      <c r="A31" s="337" t="s">
        <v>975</v>
      </c>
      <c r="B31" s="472"/>
      <c r="C31" s="473"/>
      <c r="D31" s="473"/>
      <c r="E31" s="473"/>
      <c r="F31" s="473"/>
      <c r="G31" s="473"/>
      <c r="H31" s="473"/>
      <c r="I31" s="473"/>
      <c r="J31" s="473"/>
      <c r="K31" s="473"/>
      <c r="L31" s="473"/>
      <c r="M31" s="473"/>
      <c r="N31" s="474"/>
      <c r="O31" s="148" t="s">
        <v>621</v>
      </c>
      <c r="P31" s="319"/>
      <c r="CX31" t="s">
        <v>305</v>
      </c>
      <c r="CY31" t="s">
        <v>811</v>
      </c>
      <c r="CZ31" t="s">
        <v>931</v>
      </c>
      <c r="DA31" t="s">
        <v>933</v>
      </c>
      <c r="DB31" t="s">
        <v>934</v>
      </c>
      <c r="DC31" t="s">
        <v>942</v>
      </c>
      <c r="DD31" t="s">
        <v>943</v>
      </c>
      <c r="DE31" t="s">
        <v>944</v>
      </c>
    </row>
    <row r="32" spans="1:118" ht="6" customHeight="1">
      <c r="A32" s="337"/>
    </row>
    <row r="33" spans="1:119">
      <c r="A33" s="337" t="s">
        <v>38</v>
      </c>
      <c r="B33" s="546"/>
      <c r="C33" s="547"/>
      <c r="D33" s="547"/>
      <c r="E33" s="547"/>
      <c r="F33" s="547"/>
      <c r="G33" s="548"/>
      <c r="H33" s="545" t="s">
        <v>47</v>
      </c>
      <c r="I33" s="545"/>
      <c r="J33" s="546"/>
      <c r="K33" s="547"/>
      <c r="L33" s="547"/>
      <c r="M33" s="547"/>
      <c r="N33" s="547"/>
      <c r="O33" s="547"/>
      <c r="P33" s="548"/>
    </row>
    <row r="34" spans="1:119" ht="6" customHeight="1">
      <c r="A34" s="337"/>
      <c r="CX34" t="s">
        <v>812</v>
      </c>
      <c r="DO34" t="s">
        <v>974</v>
      </c>
    </row>
    <row r="35" spans="1:119">
      <c r="A35" s="337" t="s">
        <v>39</v>
      </c>
      <c r="B35" s="472"/>
      <c r="C35" s="473"/>
      <c r="D35" s="473"/>
      <c r="E35" s="473"/>
      <c r="F35" s="473"/>
      <c r="G35" s="473"/>
      <c r="H35" s="473"/>
      <c r="I35" s="473"/>
      <c r="J35" s="473"/>
      <c r="K35" s="473"/>
      <c r="L35" s="473"/>
      <c r="M35" s="473"/>
      <c r="N35" s="473"/>
      <c r="O35" s="473"/>
      <c r="P35" s="474"/>
      <c r="CX35" t="s">
        <v>814</v>
      </c>
      <c r="CY35" s="265" t="s">
        <v>845</v>
      </c>
      <c r="CZ35" t="s">
        <v>932</v>
      </c>
      <c r="DA35" t="s">
        <v>936</v>
      </c>
      <c r="DB35" t="s">
        <v>936</v>
      </c>
      <c r="DC35" t="s">
        <v>945</v>
      </c>
      <c r="DD35" t="s">
        <v>945</v>
      </c>
      <c r="DE35" t="s">
        <v>945</v>
      </c>
      <c r="DF35" t="s">
        <v>813</v>
      </c>
      <c r="DO35" t="s">
        <v>972</v>
      </c>
    </row>
    <row r="36" spans="1:119" ht="6" customHeight="1">
      <c r="A36" s="337"/>
      <c r="CX36" s="263" t="s">
        <v>823</v>
      </c>
      <c r="CY36" s="265" t="s">
        <v>846</v>
      </c>
      <c r="DA36" t="s">
        <v>937</v>
      </c>
      <c r="DB36" t="s">
        <v>937</v>
      </c>
      <c r="DC36" t="s">
        <v>951</v>
      </c>
      <c r="DD36" t="s">
        <v>951</v>
      </c>
      <c r="DE36" t="s">
        <v>951</v>
      </c>
      <c r="DO36" t="s">
        <v>973</v>
      </c>
    </row>
    <row r="37" spans="1:119">
      <c r="A37" s="337" t="s">
        <v>40</v>
      </c>
      <c r="B37" s="472"/>
      <c r="C37" s="473"/>
      <c r="D37" s="473"/>
      <c r="E37" s="473"/>
      <c r="F37" s="473"/>
      <c r="G37" s="473"/>
      <c r="H37" s="473"/>
      <c r="I37" s="473"/>
      <c r="J37" s="473"/>
      <c r="K37" s="473"/>
      <c r="L37" s="473"/>
      <c r="M37" s="473"/>
      <c r="N37" s="473"/>
      <c r="O37" s="473"/>
      <c r="P37" s="474"/>
      <c r="CX37" s="263" t="s">
        <v>824</v>
      </c>
      <c r="CY37" t="s">
        <v>857</v>
      </c>
      <c r="DC37" t="s">
        <v>952</v>
      </c>
      <c r="DD37" t="s">
        <v>952</v>
      </c>
      <c r="DE37" t="s">
        <v>952</v>
      </c>
    </row>
    <row r="38" spans="1:119" ht="6" customHeight="1">
      <c r="A38" s="337"/>
      <c r="CX38" s="263" t="s">
        <v>825</v>
      </c>
      <c r="DC38" t="s">
        <v>953</v>
      </c>
      <c r="DD38" t="s">
        <v>953</v>
      </c>
      <c r="DE38" t="s">
        <v>953</v>
      </c>
    </row>
    <row r="39" spans="1:119">
      <c r="A39" s="337" t="s">
        <v>617</v>
      </c>
      <c r="B39" s="472"/>
      <c r="C39" s="473"/>
      <c r="D39" s="473"/>
      <c r="E39" s="473"/>
      <c r="F39" s="473"/>
      <c r="G39" s="473"/>
      <c r="H39" s="474"/>
      <c r="I39" s="138" t="s">
        <v>618</v>
      </c>
      <c r="J39" s="472"/>
      <c r="K39" s="473"/>
      <c r="L39" s="473"/>
      <c r="M39" s="473"/>
      <c r="N39" s="473"/>
      <c r="O39" s="473"/>
      <c r="P39" s="474"/>
      <c r="CX39" s="263" t="s">
        <v>826</v>
      </c>
    </row>
    <row r="40" spans="1:119" ht="6" customHeight="1">
      <c r="CX40" s="263" t="s">
        <v>827</v>
      </c>
    </row>
    <row r="41" spans="1:119" ht="24.95" customHeight="1">
      <c r="A41" s="585" t="s">
        <v>41</v>
      </c>
      <c r="B41" s="585"/>
      <c r="C41" s="585"/>
      <c r="D41" s="585"/>
      <c r="E41" s="585"/>
      <c r="F41" s="585"/>
      <c r="G41" s="585"/>
      <c r="H41" s="585"/>
      <c r="I41" s="585"/>
      <c r="J41" s="585"/>
      <c r="K41" s="585"/>
      <c r="L41" s="585"/>
      <c r="M41" s="585"/>
      <c r="N41" s="585"/>
      <c r="O41" s="585"/>
      <c r="P41" s="585"/>
      <c r="CX41" s="263" t="s">
        <v>827</v>
      </c>
    </row>
    <row r="42" spans="1:119" ht="6" customHeight="1">
      <c r="CX42" s="263" t="s">
        <v>828</v>
      </c>
    </row>
    <row r="43" spans="1:119">
      <c r="A43" s="337" t="s">
        <v>619</v>
      </c>
      <c r="B43" s="472"/>
      <c r="C43" s="473"/>
      <c r="D43" s="473"/>
      <c r="E43" s="473"/>
      <c r="F43" s="473"/>
      <c r="G43" s="473"/>
      <c r="H43" s="474"/>
      <c r="I43" s="135" t="s">
        <v>618</v>
      </c>
      <c r="J43" s="472"/>
      <c r="K43" s="473"/>
      <c r="L43" s="473"/>
      <c r="M43" s="473"/>
      <c r="N43" s="473"/>
      <c r="O43" s="473"/>
      <c r="P43" s="474"/>
      <c r="CX43" s="263" t="s">
        <v>829</v>
      </c>
    </row>
    <row r="44" spans="1:119" ht="6" customHeight="1">
      <c r="A44" s="337"/>
      <c r="CX44" s="264" t="s">
        <v>830</v>
      </c>
    </row>
    <row r="45" spans="1:119">
      <c r="A45" s="337" t="s">
        <v>16</v>
      </c>
      <c r="B45" s="472"/>
      <c r="C45" s="473"/>
      <c r="D45" s="473"/>
      <c r="E45" s="473"/>
      <c r="F45" s="473"/>
      <c r="G45" s="473"/>
      <c r="H45" s="473"/>
      <c r="I45" s="473"/>
      <c r="J45" s="473"/>
      <c r="K45" s="473"/>
      <c r="L45" s="473"/>
      <c r="M45" s="473"/>
      <c r="N45" s="473"/>
      <c r="O45" s="473"/>
      <c r="P45" s="474"/>
      <c r="CX45" s="265" t="s">
        <v>831</v>
      </c>
    </row>
    <row r="46" spans="1:119" ht="6" customHeight="1">
      <c r="A46" s="337"/>
      <c r="CX46" s="263" t="s">
        <v>832</v>
      </c>
    </row>
    <row r="47" spans="1:119">
      <c r="A47" s="337" t="s">
        <v>42</v>
      </c>
      <c r="B47" s="472"/>
      <c r="C47" s="473"/>
      <c r="D47" s="473"/>
      <c r="E47" s="473"/>
      <c r="F47" s="473"/>
      <c r="G47" s="473"/>
      <c r="H47" s="473"/>
      <c r="I47" s="473"/>
      <c r="J47" s="473"/>
      <c r="K47" s="473"/>
      <c r="L47" s="473"/>
      <c r="M47" s="473"/>
      <c r="N47" s="473"/>
      <c r="O47" s="473"/>
      <c r="P47" s="474"/>
      <c r="CX47" s="264" t="s">
        <v>833</v>
      </c>
    </row>
    <row r="48" spans="1:119" ht="6" customHeight="1">
      <c r="A48" s="337"/>
      <c r="CX48" s="264" t="s">
        <v>834</v>
      </c>
    </row>
    <row r="49" spans="1:102">
      <c r="A49" s="337" t="s">
        <v>43</v>
      </c>
      <c r="B49" s="472"/>
      <c r="C49" s="473"/>
      <c r="D49" s="473"/>
      <c r="E49" s="473"/>
      <c r="F49" s="473"/>
      <c r="G49" s="473"/>
      <c r="H49" s="473"/>
      <c r="I49" s="474"/>
      <c r="J49" s="20" t="s">
        <v>48</v>
      </c>
      <c r="K49" s="472"/>
      <c r="L49" s="473"/>
      <c r="M49" s="473"/>
      <c r="N49" s="473"/>
      <c r="O49" s="473"/>
      <c r="P49" s="474"/>
      <c r="CX49" s="264" t="s">
        <v>835</v>
      </c>
    </row>
    <row r="50" spans="1:102" ht="6" customHeight="1">
      <c r="CX50" s="264" t="s">
        <v>836</v>
      </c>
    </row>
    <row r="51" spans="1:102" ht="24.95" customHeight="1">
      <c r="A51" s="538" t="s">
        <v>44</v>
      </c>
      <c r="B51" s="538"/>
      <c r="C51" s="538"/>
      <c r="D51" s="538"/>
      <c r="E51" s="538"/>
      <c r="F51" s="538"/>
      <c r="G51" s="538"/>
      <c r="H51" s="538"/>
      <c r="I51" s="538"/>
      <c r="J51" s="538"/>
      <c r="K51" s="538"/>
      <c r="L51" s="538"/>
      <c r="M51" s="538"/>
      <c r="N51" s="538"/>
      <c r="O51" s="538"/>
      <c r="P51" s="538"/>
      <c r="CX51" s="264" t="s">
        <v>837</v>
      </c>
    </row>
    <row r="52" spans="1:102" ht="6" customHeight="1">
      <c r="CX52" s="264" t="s">
        <v>838</v>
      </c>
    </row>
    <row r="53" spans="1:102">
      <c r="A53" s="337" t="s">
        <v>619</v>
      </c>
      <c r="B53" s="472"/>
      <c r="C53" s="473"/>
      <c r="D53" s="473"/>
      <c r="E53" s="473"/>
      <c r="F53" s="473"/>
      <c r="G53" s="473"/>
      <c r="H53" s="474"/>
      <c r="I53" s="138" t="s">
        <v>618</v>
      </c>
      <c r="J53" s="472"/>
      <c r="K53" s="473"/>
      <c r="L53" s="473"/>
      <c r="M53" s="473"/>
      <c r="N53" s="473"/>
      <c r="O53" s="473"/>
      <c r="P53" s="474"/>
      <c r="CX53" s="265" t="s">
        <v>839</v>
      </c>
    </row>
    <row r="54" spans="1:102" ht="6" customHeight="1">
      <c r="A54" s="337"/>
      <c r="CX54" s="265" t="s">
        <v>840</v>
      </c>
    </row>
    <row r="55" spans="1:102">
      <c r="A55" s="337" t="s">
        <v>38</v>
      </c>
      <c r="B55" s="546"/>
      <c r="C55" s="547"/>
      <c r="D55" s="547"/>
      <c r="E55" s="547"/>
      <c r="F55" s="547"/>
      <c r="G55" s="548"/>
      <c r="H55" s="544" t="s">
        <v>47</v>
      </c>
      <c r="I55" s="545"/>
      <c r="J55" s="546"/>
      <c r="K55" s="547"/>
      <c r="L55" s="547"/>
      <c r="M55" s="547"/>
      <c r="N55" s="547"/>
      <c r="O55" s="547"/>
      <c r="P55" s="548"/>
      <c r="CX55" s="265" t="s">
        <v>841</v>
      </c>
    </row>
    <row r="56" spans="1:102" ht="6" customHeight="1">
      <c r="A56" s="337"/>
      <c r="CX56" s="265" t="s">
        <v>842</v>
      </c>
    </row>
    <row r="57" spans="1:102">
      <c r="A57" s="337" t="s">
        <v>39</v>
      </c>
      <c r="B57" s="472"/>
      <c r="C57" s="473"/>
      <c r="D57" s="473"/>
      <c r="E57" s="473"/>
      <c r="F57" s="473"/>
      <c r="G57" s="473"/>
      <c r="H57" s="473"/>
      <c r="I57" s="473"/>
      <c r="J57" s="473"/>
      <c r="K57" s="473"/>
      <c r="L57" s="473"/>
      <c r="M57" s="473"/>
      <c r="N57" s="473"/>
      <c r="O57" s="473"/>
      <c r="P57" s="474"/>
      <c r="CX57" s="265" t="s">
        <v>843</v>
      </c>
    </row>
    <row r="58" spans="1:102" ht="6" customHeight="1">
      <c r="A58" s="337"/>
      <c r="CX58" s="265" t="s">
        <v>844</v>
      </c>
    </row>
    <row r="59" spans="1:102">
      <c r="A59" s="337" t="s">
        <v>40</v>
      </c>
      <c r="B59" s="472"/>
      <c r="C59" s="473"/>
      <c r="D59" s="473"/>
      <c r="E59" s="473"/>
      <c r="F59" s="473"/>
      <c r="G59" s="473"/>
      <c r="H59" s="473"/>
      <c r="I59" s="473"/>
      <c r="J59" s="473"/>
      <c r="K59" s="473"/>
      <c r="L59" s="473"/>
      <c r="M59" s="473"/>
      <c r="N59" s="473"/>
      <c r="O59" s="473"/>
      <c r="P59" s="474"/>
      <c r="CX59" s="263" t="s">
        <v>847</v>
      </c>
    </row>
    <row r="60" spans="1:102" ht="6" customHeight="1">
      <c r="A60" s="337"/>
      <c r="CX60" s="263" t="s">
        <v>848</v>
      </c>
    </row>
    <row r="61" spans="1:102">
      <c r="A61" s="337" t="s">
        <v>16</v>
      </c>
      <c r="B61" s="472"/>
      <c r="C61" s="473"/>
      <c r="D61" s="473"/>
      <c r="E61" s="473"/>
      <c r="F61" s="473"/>
      <c r="G61" s="473"/>
      <c r="H61" s="473"/>
      <c r="I61" s="473"/>
      <c r="J61" s="473"/>
      <c r="K61" s="473"/>
      <c r="L61" s="473"/>
      <c r="M61" s="473"/>
      <c r="N61" s="473"/>
      <c r="O61" s="473"/>
      <c r="P61" s="474"/>
      <c r="CX61" s="263" t="s">
        <v>849</v>
      </c>
    </row>
    <row r="62" spans="1:102" ht="6" customHeight="1">
      <c r="A62" s="337"/>
      <c r="CX62" s="263" t="s">
        <v>850</v>
      </c>
    </row>
    <row r="63" spans="1:102">
      <c r="A63" s="337" t="s">
        <v>42</v>
      </c>
      <c r="B63" s="472"/>
      <c r="C63" s="473"/>
      <c r="D63" s="473"/>
      <c r="E63" s="473"/>
      <c r="F63" s="473"/>
      <c r="G63" s="473"/>
      <c r="H63" s="473"/>
      <c r="I63" s="473"/>
      <c r="J63" s="473"/>
      <c r="K63" s="473"/>
      <c r="L63" s="473"/>
      <c r="M63" s="473"/>
      <c r="N63" s="473"/>
      <c r="O63" s="473"/>
      <c r="P63" s="474"/>
      <c r="CX63" s="264" t="s">
        <v>851</v>
      </c>
    </row>
    <row r="64" spans="1:102" ht="6" customHeight="1">
      <c r="A64" s="337"/>
      <c r="CX64" s="264" t="s">
        <v>852</v>
      </c>
    </row>
    <row r="65" spans="1:102">
      <c r="A65" s="337" t="s">
        <v>43</v>
      </c>
      <c r="B65" s="472"/>
      <c r="C65" s="473"/>
      <c r="D65" s="473"/>
      <c r="E65" s="473"/>
      <c r="F65" s="473"/>
      <c r="G65" s="473"/>
      <c r="H65" s="473"/>
      <c r="I65" s="474"/>
      <c r="J65" s="20" t="s">
        <v>48</v>
      </c>
      <c r="K65" s="472"/>
      <c r="L65" s="473"/>
      <c r="M65" s="473"/>
      <c r="N65" s="473"/>
      <c r="O65" s="473"/>
      <c r="P65" s="474"/>
      <c r="CX65" s="265" t="s">
        <v>853</v>
      </c>
    </row>
    <row r="66" spans="1:102" ht="6" customHeight="1">
      <c r="CX66" s="265" t="s">
        <v>854</v>
      </c>
    </row>
    <row r="67" spans="1:102" ht="24.95" customHeight="1">
      <c r="A67" s="586" t="str">
        <f>IF(B11=CC8,"記入不要","貸渡先情報")</f>
        <v>貸渡先情報</v>
      </c>
      <c r="B67" s="586"/>
      <c r="C67" s="586"/>
      <c r="D67" s="586"/>
      <c r="E67" s="586"/>
      <c r="F67" s="586"/>
      <c r="G67" s="586"/>
      <c r="H67" s="586"/>
      <c r="I67" s="586"/>
      <c r="J67" s="586"/>
      <c r="K67" s="586"/>
      <c r="L67" s="586"/>
      <c r="M67" s="586"/>
      <c r="N67" s="586"/>
      <c r="O67" s="586"/>
      <c r="P67" s="586"/>
      <c r="CX67" s="265" t="s">
        <v>855</v>
      </c>
    </row>
    <row r="68" spans="1:102" ht="6" customHeight="1">
      <c r="A68" s="25"/>
      <c r="B68" s="25"/>
      <c r="C68" s="25"/>
      <c r="D68" s="25"/>
      <c r="E68" s="25"/>
      <c r="F68" s="25"/>
      <c r="G68" s="25"/>
      <c r="H68" s="25"/>
      <c r="I68" s="25"/>
      <c r="J68" s="25"/>
      <c r="K68" s="25"/>
      <c r="L68" s="25"/>
      <c r="M68" s="25"/>
      <c r="N68" s="25"/>
      <c r="O68" s="25"/>
      <c r="P68" s="25"/>
      <c r="CX68" s="265" t="s">
        <v>856</v>
      </c>
    </row>
    <row r="69" spans="1:102">
      <c r="A69" s="337" t="s">
        <v>45</v>
      </c>
      <c r="B69" s="469"/>
      <c r="C69" s="470"/>
      <c r="D69" s="470"/>
      <c r="E69" s="470"/>
      <c r="F69" s="470"/>
      <c r="G69" s="470"/>
      <c r="H69" s="470"/>
      <c r="I69" s="470"/>
      <c r="J69" s="470"/>
      <c r="K69" s="470"/>
      <c r="L69" s="470"/>
      <c r="M69" s="470"/>
      <c r="N69" s="471"/>
      <c r="O69" s="148" t="s">
        <v>621</v>
      </c>
      <c r="P69" s="148"/>
    </row>
    <row r="70" spans="1:102" ht="6" customHeight="1">
      <c r="A70" s="337"/>
    </row>
    <row r="71" spans="1:102">
      <c r="A71" s="337" t="s">
        <v>38</v>
      </c>
      <c r="B71" s="469"/>
      <c r="C71" s="470"/>
      <c r="D71" s="470"/>
      <c r="E71" s="470"/>
      <c r="F71" s="470"/>
      <c r="G71" s="471"/>
      <c r="H71" s="544" t="s">
        <v>47</v>
      </c>
      <c r="I71" s="545"/>
      <c r="J71" s="582"/>
      <c r="K71" s="583"/>
      <c r="L71" s="583"/>
      <c r="M71" s="583"/>
      <c r="N71" s="583"/>
      <c r="O71" s="583"/>
      <c r="P71" s="584"/>
    </row>
    <row r="72" spans="1:102" ht="6" customHeight="1">
      <c r="A72" s="337"/>
    </row>
    <row r="73" spans="1:102">
      <c r="A73" s="337" t="s">
        <v>39</v>
      </c>
      <c r="B73" s="469"/>
      <c r="C73" s="470"/>
      <c r="D73" s="470"/>
      <c r="E73" s="470"/>
      <c r="F73" s="470"/>
      <c r="G73" s="470"/>
      <c r="H73" s="470"/>
      <c r="I73" s="470"/>
      <c r="J73" s="470"/>
      <c r="K73" s="470"/>
      <c r="L73" s="470"/>
      <c r="M73" s="470"/>
      <c r="N73" s="470"/>
      <c r="O73" s="470"/>
      <c r="P73" s="471"/>
    </row>
    <row r="74" spans="1:102" ht="6" customHeight="1">
      <c r="A74" s="337"/>
    </row>
    <row r="75" spans="1:102">
      <c r="A75" s="337" t="s">
        <v>40</v>
      </c>
      <c r="B75" s="469"/>
      <c r="C75" s="470"/>
      <c r="D75" s="470"/>
      <c r="E75" s="470"/>
      <c r="F75" s="470"/>
      <c r="G75" s="470"/>
      <c r="H75" s="470"/>
      <c r="I75" s="470"/>
      <c r="J75" s="470"/>
      <c r="K75" s="470"/>
      <c r="L75" s="470"/>
      <c r="M75" s="470"/>
      <c r="N75" s="470"/>
      <c r="O75" s="470"/>
      <c r="P75" s="471"/>
    </row>
    <row r="76" spans="1:102" ht="6" customHeight="1">
      <c r="A76" s="337"/>
    </row>
    <row r="77" spans="1:102">
      <c r="A77" s="337" t="s">
        <v>620</v>
      </c>
      <c r="B77" s="469"/>
      <c r="C77" s="470"/>
      <c r="D77" s="470"/>
      <c r="E77" s="470"/>
      <c r="F77" s="470"/>
      <c r="G77" s="470"/>
      <c r="H77" s="471"/>
      <c r="I77" s="135" t="s">
        <v>965</v>
      </c>
      <c r="J77" s="469"/>
      <c r="K77" s="470"/>
      <c r="L77" s="470"/>
      <c r="M77" s="470"/>
      <c r="N77" s="470"/>
      <c r="O77" s="470"/>
      <c r="P77" s="471"/>
    </row>
    <row r="78" spans="1:102" ht="6" customHeight="1">
      <c r="B78" s="22"/>
      <c r="C78" s="22"/>
      <c r="D78" s="22"/>
      <c r="E78" s="22"/>
      <c r="F78" s="22"/>
      <c r="G78" s="22"/>
      <c r="H78" s="22"/>
      <c r="J78" s="22"/>
      <c r="K78" s="22"/>
      <c r="L78" s="22"/>
      <c r="M78" s="22"/>
      <c r="N78" s="22"/>
      <c r="O78" s="22"/>
      <c r="P78" s="22"/>
    </row>
    <row r="79" spans="1:102" ht="24.95" customHeight="1">
      <c r="A79" s="538" t="str">
        <f>IF(B7=CA9,"記入不要","前年度情報(令和６年度補正予算に複数年度申請をした場合のみ入力）")</f>
        <v>前年度情報(令和６年度補正予算に複数年度申請をした場合のみ入力）</v>
      </c>
      <c r="B79" s="538"/>
      <c r="C79" s="538"/>
      <c r="D79" s="538"/>
      <c r="E79" s="538"/>
      <c r="F79" s="538"/>
      <c r="G79" s="538"/>
      <c r="H79" s="538"/>
      <c r="I79" s="538"/>
      <c r="J79" s="538"/>
      <c r="K79" s="538"/>
      <c r="L79" s="538"/>
      <c r="M79" s="538"/>
      <c r="N79" s="538"/>
      <c r="O79" s="538"/>
      <c r="P79" s="538"/>
    </row>
    <row r="80" spans="1:102" s="28" customFormat="1" ht="6" customHeight="1">
      <c r="A80" s="26"/>
      <c r="B80" s="27"/>
      <c r="C80" s="27"/>
      <c r="D80" s="27"/>
      <c r="E80" s="27"/>
      <c r="F80" s="27"/>
      <c r="G80" s="27"/>
      <c r="H80" s="27"/>
      <c r="I80" s="27"/>
      <c r="J80" s="27"/>
      <c r="K80" s="27"/>
      <c r="L80" s="27"/>
      <c r="M80" s="27"/>
      <c r="N80" s="27"/>
      <c r="O80" s="27"/>
      <c r="P80" s="27"/>
    </row>
    <row r="81" spans="1:66">
      <c r="A81" s="337" t="s">
        <v>46</v>
      </c>
      <c r="B81" s="472"/>
      <c r="C81" s="473"/>
      <c r="D81" s="473"/>
      <c r="E81" s="473"/>
      <c r="F81" s="473"/>
      <c r="G81" s="473"/>
      <c r="H81" s="473"/>
      <c r="I81" s="473"/>
      <c r="J81" s="473"/>
      <c r="K81" s="473"/>
      <c r="L81" s="473"/>
      <c r="M81" s="473"/>
      <c r="N81" s="473"/>
      <c r="O81" s="473"/>
      <c r="P81" s="474"/>
    </row>
    <row r="82" spans="1:66" ht="6" customHeight="1">
      <c r="A82" s="337"/>
    </row>
    <row r="83" spans="1:66">
      <c r="A83" s="337" t="s">
        <v>76</v>
      </c>
      <c r="B83" s="579"/>
      <c r="C83" s="473"/>
      <c r="D83" s="473"/>
      <c r="E83" s="473"/>
      <c r="F83" s="473"/>
      <c r="G83" s="473"/>
      <c r="H83" s="473"/>
      <c r="I83" s="473"/>
      <c r="J83" s="473"/>
      <c r="K83" s="473"/>
      <c r="L83" s="473"/>
      <c r="M83" s="473"/>
      <c r="N83" s="473"/>
      <c r="O83" s="473"/>
      <c r="P83" s="474"/>
    </row>
    <row r="84" spans="1:66" ht="6" customHeight="1">
      <c r="A84" s="337"/>
    </row>
    <row r="85" spans="1:66">
      <c r="A85" s="337" t="s">
        <v>77</v>
      </c>
      <c r="B85" s="324" t="s">
        <v>968</v>
      </c>
      <c r="C85" s="473"/>
      <c r="D85" s="473"/>
      <c r="E85" s="473"/>
      <c r="F85" s="473"/>
      <c r="G85" s="473"/>
      <c r="H85" s="473"/>
      <c r="I85" s="473"/>
      <c r="J85" s="473"/>
      <c r="K85" s="473"/>
      <c r="L85" s="473"/>
      <c r="M85" s="473"/>
      <c r="N85" s="473"/>
      <c r="O85" s="473"/>
      <c r="P85" s="323" t="s">
        <v>969</v>
      </c>
    </row>
    <row r="86" spans="1:66">
      <c r="A86" s="81"/>
      <c r="B86" s="38"/>
      <c r="C86" s="38"/>
      <c r="D86" s="38"/>
      <c r="E86" s="38"/>
      <c r="F86" s="38"/>
      <c r="G86" s="38"/>
      <c r="H86" s="38"/>
      <c r="I86" s="38"/>
      <c r="J86" s="38"/>
      <c r="K86" s="38"/>
      <c r="L86" s="38"/>
      <c r="M86" s="38"/>
      <c r="N86" s="38"/>
      <c r="O86" s="38"/>
      <c r="P86" s="38"/>
    </row>
    <row r="87" spans="1:66" ht="30">
      <c r="A87" s="479" t="str">
        <f>IF($B$7=$CA$9,"記入不要","共同事業者申請書（様式第１の４）※提出する方のみ入力")</f>
        <v>共同事業者申請書（様式第１の４）※提出する方のみ入力</v>
      </c>
      <c r="B87" s="479"/>
      <c r="C87" s="479"/>
      <c r="D87" s="479"/>
      <c r="E87" s="479"/>
      <c r="F87" s="479"/>
      <c r="G87" s="479"/>
      <c r="H87" s="479"/>
      <c r="I87" s="479"/>
      <c r="J87" s="479"/>
      <c r="K87" s="479"/>
      <c r="L87" s="479"/>
      <c r="M87" s="479"/>
      <c r="N87" s="479"/>
      <c r="O87" s="479"/>
      <c r="P87" s="479"/>
      <c r="Q87" s="479"/>
      <c r="R87" s="479"/>
      <c r="S87" s="479"/>
      <c r="T87" s="479"/>
      <c r="U87" s="479"/>
      <c r="V87" s="479"/>
      <c r="W87" s="479"/>
      <c r="X87" s="479"/>
      <c r="Y87" s="479"/>
      <c r="Z87" s="479"/>
      <c r="AA87" s="479"/>
      <c r="AB87" s="479"/>
      <c r="AC87" s="479"/>
      <c r="AD87" s="479"/>
      <c r="AE87" s="479"/>
      <c r="AF87" s="479"/>
      <c r="AG87" s="479"/>
      <c r="AH87" s="479"/>
      <c r="AI87" s="479"/>
      <c r="AJ87" s="479"/>
      <c r="AK87" s="479"/>
      <c r="AL87" s="479"/>
      <c r="AM87" s="479"/>
      <c r="AN87" s="479"/>
      <c r="AO87" s="479"/>
      <c r="AP87" s="479"/>
      <c r="AQ87" s="479"/>
      <c r="AR87" s="479"/>
      <c r="AS87" s="479"/>
      <c r="AT87" s="479"/>
      <c r="AU87" s="479"/>
      <c r="AV87" s="479"/>
      <c r="AW87" s="479"/>
      <c r="AX87" s="479"/>
      <c r="AY87" s="479"/>
      <c r="AZ87" s="479"/>
      <c r="BA87" s="479"/>
      <c r="BB87" s="479"/>
      <c r="BC87" s="479"/>
      <c r="BD87" s="479"/>
      <c r="BE87" s="479"/>
      <c r="BF87" s="479"/>
      <c r="BG87" s="479"/>
      <c r="BH87" s="479"/>
      <c r="BI87" s="479"/>
      <c r="BJ87" s="479"/>
      <c r="BK87" s="479"/>
      <c r="BL87" s="479"/>
      <c r="BM87" s="479"/>
      <c r="BN87" s="479"/>
    </row>
    <row r="88" spans="1:66" ht="6" customHeight="1">
      <c r="A88" s="81"/>
      <c r="B88" s="38"/>
      <c r="C88" s="38"/>
      <c r="D88" s="38"/>
      <c r="E88" s="38"/>
      <c r="F88" s="38"/>
      <c r="G88" s="38"/>
      <c r="H88" s="38"/>
      <c r="I88" s="38"/>
      <c r="J88" s="38"/>
      <c r="K88" s="38"/>
      <c r="L88" s="38"/>
      <c r="M88" s="38"/>
      <c r="N88" s="38"/>
      <c r="O88" s="38"/>
      <c r="P88" s="38"/>
    </row>
    <row r="89" spans="1:66" ht="18.75" customHeight="1">
      <c r="A89" s="337" t="s">
        <v>412</v>
      </c>
      <c r="B89" s="472"/>
      <c r="C89" s="473"/>
      <c r="D89" s="473"/>
      <c r="E89" s="473"/>
      <c r="F89" s="473"/>
      <c r="G89" s="473"/>
      <c r="H89" s="473"/>
      <c r="I89" s="473"/>
      <c r="J89" s="473"/>
      <c r="K89" s="473"/>
      <c r="L89" s="473"/>
      <c r="M89" s="473"/>
      <c r="N89" s="473"/>
      <c r="O89" s="473"/>
      <c r="P89" s="474"/>
    </row>
    <row r="90" spans="1:66" s="320" customFormat="1" ht="6" customHeight="1">
      <c r="A90" s="325">
        <v>1</v>
      </c>
      <c r="B90" s="326">
        <v>2</v>
      </c>
      <c r="C90" s="325">
        <v>3</v>
      </c>
      <c r="D90" s="326">
        <v>4</v>
      </c>
      <c r="E90" s="325">
        <v>5</v>
      </c>
      <c r="F90" s="326">
        <v>6</v>
      </c>
      <c r="G90" s="325">
        <v>7</v>
      </c>
      <c r="H90" s="326">
        <v>8</v>
      </c>
      <c r="I90" s="325">
        <v>9</v>
      </c>
      <c r="J90" s="326">
        <v>10</v>
      </c>
      <c r="K90" s="325">
        <v>11</v>
      </c>
      <c r="L90" s="326">
        <v>12</v>
      </c>
      <c r="M90" s="325">
        <v>13</v>
      </c>
      <c r="N90" s="326">
        <v>14</v>
      </c>
      <c r="O90" s="325">
        <v>15</v>
      </c>
      <c r="P90" s="326">
        <v>16</v>
      </c>
      <c r="Q90" s="325">
        <v>17</v>
      </c>
      <c r="R90" s="326">
        <v>18</v>
      </c>
      <c r="S90" s="325">
        <v>19</v>
      </c>
      <c r="T90" s="326">
        <v>20</v>
      </c>
      <c r="U90" s="325">
        <v>21</v>
      </c>
      <c r="V90" s="326">
        <v>22</v>
      </c>
      <c r="W90" s="325">
        <v>23</v>
      </c>
      <c r="X90" s="326">
        <v>24</v>
      </c>
      <c r="Y90" s="325">
        <v>25</v>
      </c>
      <c r="Z90" s="326">
        <v>26</v>
      </c>
      <c r="AA90" s="325">
        <v>27</v>
      </c>
      <c r="AB90" s="326">
        <v>28</v>
      </c>
      <c r="AC90" s="325">
        <v>29</v>
      </c>
      <c r="AD90" s="326">
        <v>30</v>
      </c>
      <c r="AE90" s="325">
        <v>31</v>
      </c>
      <c r="AF90" s="326">
        <v>32</v>
      </c>
      <c r="AG90" s="325">
        <v>33</v>
      </c>
      <c r="AH90" s="326">
        <v>34</v>
      </c>
      <c r="AI90" s="325">
        <v>35</v>
      </c>
      <c r="AJ90" s="326">
        <v>36</v>
      </c>
      <c r="AK90" s="325">
        <v>37</v>
      </c>
      <c r="AL90" s="326">
        <v>38</v>
      </c>
      <c r="AM90" s="325">
        <v>39</v>
      </c>
      <c r="AN90" s="326">
        <v>40</v>
      </c>
      <c r="AO90" s="325">
        <v>41</v>
      </c>
      <c r="AP90" s="326">
        <v>42</v>
      </c>
      <c r="AQ90" s="325">
        <v>43</v>
      </c>
      <c r="AR90" s="326">
        <v>44</v>
      </c>
      <c r="AS90" s="325">
        <v>45</v>
      </c>
      <c r="AT90" s="326">
        <v>46</v>
      </c>
      <c r="AU90" s="325">
        <v>47</v>
      </c>
      <c r="AV90" s="326">
        <v>48</v>
      </c>
      <c r="AW90" s="325">
        <v>49</v>
      </c>
      <c r="AX90" s="326">
        <v>50</v>
      </c>
      <c r="AY90" s="325">
        <v>51</v>
      </c>
      <c r="AZ90" s="326">
        <v>52</v>
      </c>
      <c r="BA90" s="325">
        <v>53</v>
      </c>
      <c r="BB90" s="326">
        <v>54</v>
      </c>
      <c r="BC90" s="325">
        <v>55</v>
      </c>
      <c r="BD90" s="326">
        <v>56</v>
      </c>
      <c r="BE90" s="325">
        <v>57</v>
      </c>
      <c r="BF90" s="326">
        <v>58</v>
      </c>
      <c r="BG90" s="325">
        <v>59</v>
      </c>
      <c r="BH90" s="326">
        <v>60</v>
      </c>
      <c r="BI90" s="325">
        <v>61</v>
      </c>
      <c r="BJ90" s="326">
        <v>62</v>
      </c>
      <c r="BK90" s="325">
        <v>63</v>
      </c>
      <c r="BL90" s="326">
        <v>64</v>
      </c>
      <c r="BM90" s="325">
        <v>65</v>
      </c>
      <c r="BN90" s="326">
        <v>66</v>
      </c>
    </row>
    <row r="91" spans="1:66" ht="18.75" customHeight="1">
      <c r="A91" s="81"/>
      <c r="B91" s="495" t="s">
        <v>401</v>
      </c>
      <c r="C91" s="495"/>
      <c r="D91" s="495"/>
      <c r="E91" s="495"/>
      <c r="F91" s="495"/>
      <c r="G91" s="495"/>
      <c r="H91" s="495"/>
      <c r="I91" s="495"/>
      <c r="J91" s="495"/>
      <c r="K91" s="495"/>
      <c r="L91" s="495"/>
      <c r="M91" s="495"/>
      <c r="N91" s="495"/>
      <c r="O91" s="495"/>
      <c r="P91" s="495"/>
      <c r="Q91" s="495"/>
      <c r="R91" s="495"/>
      <c r="S91" s="495"/>
      <c r="T91" s="495"/>
      <c r="U91" s="495"/>
      <c r="V91" s="495"/>
      <c r="W91" s="495"/>
      <c r="X91" s="495"/>
      <c r="Y91" s="495" t="s">
        <v>403</v>
      </c>
      <c r="Z91" s="495"/>
      <c r="AA91" s="495"/>
      <c r="AB91" s="495"/>
      <c r="AC91" s="495"/>
      <c r="AD91" s="495"/>
      <c r="AE91" s="495"/>
      <c r="AF91" s="495"/>
      <c r="AG91" s="495"/>
      <c r="AH91" s="495"/>
      <c r="AI91" s="495"/>
      <c r="AJ91" s="495"/>
      <c r="AK91" s="495"/>
      <c r="AL91" s="495"/>
      <c r="AM91" s="495"/>
      <c r="AN91" s="495" t="s">
        <v>404</v>
      </c>
      <c r="AO91" s="495"/>
      <c r="AP91" s="495"/>
      <c r="AQ91" s="495"/>
      <c r="AR91" s="495"/>
      <c r="AS91" s="495"/>
      <c r="AT91" s="495"/>
      <c r="AU91" s="495"/>
      <c r="AV91" s="495"/>
      <c r="AW91" s="495"/>
      <c r="AX91" s="495"/>
      <c r="AY91" s="495"/>
      <c r="AZ91" s="495"/>
      <c r="BA91" s="495"/>
      <c r="BB91" s="495"/>
      <c r="BC91" s="495"/>
      <c r="BD91" s="495"/>
      <c r="BE91" s="495"/>
      <c r="BF91" s="495"/>
      <c r="BG91" s="495"/>
      <c r="BH91" s="495"/>
      <c r="BI91" s="495"/>
      <c r="BJ91" s="495"/>
      <c r="BK91" s="495"/>
      <c r="BL91" s="495"/>
      <c r="BM91" s="495"/>
      <c r="BN91" s="495"/>
    </row>
    <row r="92" spans="1:66" ht="18.75" customHeight="1">
      <c r="A92" s="81"/>
      <c r="B92" s="539" t="s">
        <v>397</v>
      </c>
      <c r="C92" s="539"/>
      <c r="D92" s="539"/>
      <c r="E92" s="539"/>
      <c r="F92" s="539"/>
      <c r="G92" s="539"/>
      <c r="H92" s="499" t="s">
        <v>398</v>
      </c>
      <c r="I92" s="499"/>
      <c r="J92" s="499"/>
      <c r="K92" s="480" t="s">
        <v>399</v>
      </c>
      <c r="L92" s="481"/>
      <c r="M92" s="481"/>
      <c r="N92" s="481"/>
      <c r="O92" s="481"/>
      <c r="P92" s="506" t="s">
        <v>400</v>
      </c>
      <c r="Q92" s="481"/>
      <c r="R92" s="481"/>
      <c r="S92" s="482"/>
      <c r="T92" s="483" t="s">
        <v>449</v>
      </c>
      <c r="U92" s="484"/>
      <c r="V92" s="484"/>
      <c r="W92" s="484" t="s">
        <v>450</v>
      </c>
      <c r="X92" s="485"/>
      <c r="Y92" s="483" t="s">
        <v>395</v>
      </c>
      <c r="Z92" s="484"/>
      <c r="AA92" s="484"/>
      <c r="AB92" s="484" t="s">
        <v>396</v>
      </c>
      <c r="AC92" s="485"/>
      <c r="AD92" s="496" t="s">
        <v>340</v>
      </c>
      <c r="AE92" s="497"/>
      <c r="AF92" s="496" t="s">
        <v>341</v>
      </c>
      <c r="AG92" s="498"/>
      <c r="AH92" s="480" t="s">
        <v>402</v>
      </c>
      <c r="AI92" s="481"/>
      <c r="AJ92" s="481"/>
      <c r="AK92" s="481"/>
      <c r="AL92" s="481"/>
      <c r="AM92" s="482"/>
      <c r="AN92" s="483" t="s">
        <v>395</v>
      </c>
      <c r="AO92" s="484"/>
      <c r="AP92" s="484"/>
      <c r="AQ92" s="484" t="s">
        <v>396</v>
      </c>
      <c r="AR92" s="485"/>
      <c r="AS92" s="499" t="s">
        <v>398</v>
      </c>
      <c r="AT92" s="499"/>
      <c r="AU92" s="499"/>
      <c r="AV92" s="480" t="s">
        <v>399</v>
      </c>
      <c r="AW92" s="481"/>
      <c r="AX92" s="481"/>
      <c r="AY92" s="481"/>
      <c r="AZ92" s="481"/>
      <c r="BA92" s="506" t="s">
        <v>400</v>
      </c>
      <c r="BB92" s="481"/>
      <c r="BC92" s="481"/>
      <c r="BD92" s="482"/>
      <c r="BE92" s="496" t="s">
        <v>340</v>
      </c>
      <c r="BF92" s="497"/>
      <c r="BG92" s="496" t="s">
        <v>341</v>
      </c>
      <c r="BH92" s="498"/>
      <c r="BI92" s="480" t="s">
        <v>402</v>
      </c>
      <c r="BJ92" s="481"/>
      <c r="BK92" s="481"/>
      <c r="BL92" s="481"/>
      <c r="BM92" s="481"/>
      <c r="BN92" s="482"/>
    </row>
    <row r="93" spans="1:66">
      <c r="A93" s="337" t="s">
        <v>405</v>
      </c>
      <c r="B93" s="503"/>
      <c r="C93" s="503"/>
      <c r="D93" s="503"/>
      <c r="E93" s="503"/>
      <c r="F93" s="503"/>
      <c r="G93" s="503"/>
      <c r="H93" s="300"/>
      <c r="I93" s="322" t="s">
        <v>964</v>
      </c>
      <c r="J93" s="302"/>
      <c r="K93" s="472"/>
      <c r="L93" s="473"/>
      <c r="M93" s="473"/>
      <c r="N93" s="473"/>
      <c r="O93" s="473"/>
      <c r="P93" s="492"/>
      <c r="Q93" s="493"/>
      <c r="R93" s="493"/>
      <c r="S93" s="494"/>
      <c r="T93" s="486"/>
      <c r="U93" s="487"/>
      <c r="V93" s="487"/>
      <c r="W93" s="487"/>
      <c r="X93" s="488"/>
      <c r="Y93" s="486"/>
      <c r="Z93" s="487"/>
      <c r="AA93" s="487"/>
      <c r="AB93" s="487"/>
      <c r="AC93" s="488"/>
      <c r="AD93" s="472"/>
      <c r="AE93" s="473"/>
      <c r="AF93" s="472"/>
      <c r="AG93" s="474"/>
      <c r="AH93" s="472"/>
      <c r="AI93" s="473"/>
      <c r="AJ93" s="473"/>
      <c r="AK93" s="80" t="s">
        <v>48</v>
      </c>
      <c r="AL93" s="473"/>
      <c r="AM93" s="474"/>
      <c r="AN93" s="486"/>
      <c r="AO93" s="487"/>
      <c r="AP93" s="487"/>
      <c r="AQ93" s="487"/>
      <c r="AR93" s="488"/>
      <c r="AS93" s="300"/>
      <c r="AT93" s="322" t="s">
        <v>964</v>
      </c>
      <c r="AU93" s="302"/>
      <c r="AV93" s="472"/>
      <c r="AW93" s="473"/>
      <c r="AX93" s="473"/>
      <c r="AY93" s="473"/>
      <c r="AZ93" s="473"/>
      <c r="BA93" s="492"/>
      <c r="BB93" s="493"/>
      <c r="BC93" s="493"/>
      <c r="BD93" s="494"/>
      <c r="BE93" s="472"/>
      <c r="BF93" s="473"/>
      <c r="BG93" s="472"/>
      <c r="BH93" s="474"/>
      <c r="BI93" s="472"/>
      <c r="BJ93" s="473"/>
      <c r="BK93" s="473"/>
      <c r="BL93" s="80" t="s">
        <v>48</v>
      </c>
      <c r="BM93" s="473"/>
      <c r="BN93" s="474"/>
    </row>
    <row r="94" spans="1:66">
      <c r="A94" s="337" t="s">
        <v>406</v>
      </c>
      <c r="B94" s="503"/>
      <c r="C94" s="503"/>
      <c r="D94" s="503"/>
      <c r="E94" s="503"/>
      <c r="F94" s="503"/>
      <c r="G94" s="503"/>
      <c r="H94" s="303"/>
      <c r="I94" s="322" t="s">
        <v>47</v>
      </c>
      <c r="J94" s="304"/>
      <c r="K94" s="472"/>
      <c r="L94" s="473"/>
      <c r="M94" s="473"/>
      <c r="N94" s="473"/>
      <c r="O94" s="473"/>
      <c r="P94" s="492"/>
      <c r="Q94" s="493"/>
      <c r="R94" s="493"/>
      <c r="S94" s="494"/>
      <c r="T94" s="486"/>
      <c r="U94" s="487"/>
      <c r="V94" s="487"/>
      <c r="W94" s="487"/>
      <c r="X94" s="488"/>
      <c r="Y94" s="486"/>
      <c r="Z94" s="487"/>
      <c r="AA94" s="487"/>
      <c r="AB94" s="487"/>
      <c r="AC94" s="488"/>
      <c r="AD94" s="472"/>
      <c r="AE94" s="473"/>
      <c r="AF94" s="472"/>
      <c r="AG94" s="474"/>
      <c r="AH94" s="472"/>
      <c r="AI94" s="473"/>
      <c r="AJ94" s="473"/>
      <c r="AK94" s="80" t="s">
        <v>48</v>
      </c>
      <c r="AL94" s="473"/>
      <c r="AM94" s="474"/>
      <c r="AN94" s="486"/>
      <c r="AO94" s="487"/>
      <c r="AP94" s="487"/>
      <c r="AQ94" s="487"/>
      <c r="AR94" s="488"/>
      <c r="AS94" s="303"/>
      <c r="AT94" s="322" t="s">
        <v>47</v>
      </c>
      <c r="AU94" s="304"/>
      <c r="AV94" s="472"/>
      <c r="AW94" s="473"/>
      <c r="AX94" s="473"/>
      <c r="AY94" s="473"/>
      <c r="AZ94" s="473"/>
      <c r="BA94" s="492"/>
      <c r="BB94" s="493"/>
      <c r="BC94" s="493"/>
      <c r="BD94" s="494"/>
      <c r="BE94" s="472"/>
      <c r="BF94" s="473"/>
      <c r="BG94" s="472"/>
      <c r="BH94" s="474"/>
      <c r="BI94" s="472"/>
      <c r="BJ94" s="473"/>
      <c r="BK94" s="473"/>
      <c r="BL94" s="80" t="s">
        <v>48</v>
      </c>
      <c r="BM94" s="473"/>
      <c r="BN94" s="474"/>
    </row>
    <row r="95" spans="1:66">
      <c r="A95" s="337" t="s">
        <v>407</v>
      </c>
      <c r="B95" s="503"/>
      <c r="C95" s="503"/>
      <c r="D95" s="503"/>
      <c r="E95" s="503"/>
      <c r="F95" s="503"/>
      <c r="G95" s="503"/>
      <c r="H95" s="303"/>
      <c r="I95" s="322" t="s">
        <v>47</v>
      </c>
      <c r="J95" s="304"/>
      <c r="K95" s="472"/>
      <c r="L95" s="473"/>
      <c r="M95" s="473"/>
      <c r="N95" s="473"/>
      <c r="O95" s="473"/>
      <c r="P95" s="492"/>
      <c r="Q95" s="493"/>
      <c r="R95" s="493"/>
      <c r="S95" s="494"/>
      <c r="T95" s="486"/>
      <c r="U95" s="487"/>
      <c r="V95" s="487"/>
      <c r="W95" s="487"/>
      <c r="X95" s="488"/>
      <c r="Y95" s="486"/>
      <c r="Z95" s="487"/>
      <c r="AA95" s="487"/>
      <c r="AB95" s="487"/>
      <c r="AC95" s="488"/>
      <c r="AD95" s="472"/>
      <c r="AE95" s="473"/>
      <c r="AF95" s="472"/>
      <c r="AG95" s="474"/>
      <c r="AH95" s="472"/>
      <c r="AI95" s="473"/>
      <c r="AJ95" s="473"/>
      <c r="AK95" s="80" t="s">
        <v>48</v>
      </c>
      <c r="AL95" s="473"/>
      <c r="AM95" s="474"/>
      <c r="AN95" s="486"/>
      <c r="AO95" s="487"/>
      <c r="AP95" s="487"/>
      <c r="AQ95" s="487"/>
      <c r="AR95" s="488"/>
      <c r="AS95" s="303"/>
      <c r="AT95" s="322" t="s">
        <v>47</v>
      </c>
      <c r="AU95" s="304"/>
      <c r="AV95" s="472"/>
      <c r="AW95" s="473"/>
      <c r="AX95" s="473"/>
      <c r="AY95" s="473"/>
      <c r="AZ95" s="473"/>
      <c r="BA95" s="492"/>
      <c r="BB95" s="493"/>
      <c r="BC95" s="493"/>
      <c r="BD95" s="494"/>
      <c r="BE95" s="472"/>
      <c r="BF95" s="473"/>
      <c r="BG95" s="472"/>
      <c r="BH95" s="474"/>
      <c r="BI95" s="472"/>
      <c r="BJ95" s="473"/>
      <c r="BK95" s="473"/>
      <c r="BL95" s="80" t="s">
        <v>48</v>
      </c>
      <c r="BM95" s="473"/>
      <c r="BN95" s="474"/>
    </row>
    <row r="96" spans="1:66">
      <c r="A96" s="337" t="s">
        <v>408</v>
      </c>
      <c r="B96" s="503"/>
      <c r="C96" s="503"/>
      <c r="D96" s="503"/>
      <c r="E96" s="503"/>
      <c r="F96" s="503"/>
      <c r="G96" s="503"/>
      <c r="H96" s="303"/>
      <c r="I96" s="322" t="s">
        <v>47</v>
      </c>
      <c r="J96" s="304"/>
      <c r="K96" s="472"/>
      <c r="L96" s="473"/>
      <c r="M96" s="473"/>
      <c r="N96" s="473"/>
      <c r="O96" s="473"/>
      <c r="P96" s="492"/>
      <c r="Q96" s="493"/>
      <c r="R96" s="493"/>
      <c r="S96" s="494"/>
      <c r="T96" s="486"/>
      <c r="U96" s="487"/>
      <c r="V96" s="487"/>
      <c r="W96" s="487"/>
      <c r="X96" s="488"/>
      <c r="Y96" s="486"/>
      <c r="Z96" s="487"/>
      <c r="AA96" s="487"/>
      <c r="AB96" s="487"/>
      <c r="AC96" s="488"/>
      <c r="AD96" s="472"/>
      <c r="AE96" s="473"/>
      <c r="AF96" s="472"/>
      <c r="AG96" s="474"/>
      <c r="AH96" s="472"/>
      <c r="AI96" s="473"/>
      <c r="AJ96" s="473"/>
      <c r="AK96" s="80" t="s">
        <v>48</v>
      </c>
      <c r="AL96" s="473"/>
      <c r="AM96" s="474"/>
      <c r="AN96" s="486"/>
      <c r="AO96" s="487"/>
      <c r="AP96" s="487"/>
      <c r="AQ96" s="487"/>
      <c r="AR96" s="488"/>
      <c r="AS96" s="303"/>
      <c r="AT96" s="322" t="s">
        <v>47</v>
      </c>
      <c r="AU96" s="304"/>
      <c r="AV96" s="472"/>
      <c r="AW96" s="473"/>
      <c r="AX96" s="473"/>
      <c r="AY96" s="473"/>
      <c r="AZ96" s="473"/>
      <c r="BA96" s="492"/>
      <c r="BB96" s="493"/>
      <c r="BC96" s="493"/>
      <c r="BD96" s="494"/>
      <c r="BE96" s="472"/>
      <c r="BF96" s="473"/>
      <c r="BG96" s="472"/>
      <c r="BH96" s="474"/>
      <c r="BI96" s="472"/>
      <c r="BJ96" s="473"/>
      <c r="BK96" s="473"/>
      <c r="BL96" s="80" t="s">
        <v>48</v>
      </c>
      <c r="BM96" s="473"/>
      <c r="BN96" s="474"/>
    </row>
    <row r="97" spans="1:111">
      <c r="A97" s="337" t="s">
        <v>409</v>
      </c>
      <c r="B97" s="503"/>
      <c r="C97" s="503"/>
      <c r="D97" s="503"/>
      <c r="E97" s="503"/>
      <c r="F97" s="503"/>
      <c r="G97" s="503"/>
      <c r="H97" s="303"/>
      <c r="I97" s="322" t="s">
        <v>47</v>
      </c>
      <c r="J97" s="304"/>
      <c r="K97" s="472"/>
      <c r="L97" s="473"/>
      <c r="M97" s="473"/>
      <c r="N97" s="473"/>
      <c r="O97" s="473"/>
      <c r="P97" s="492"/>
      <c r="Q97" s="493"/>
      <c r="R97" s="493"/>
      <c r="S97" s="494"/>
      <c r="T97" s="486"/>
      <c r="U97" s="487"/>
      <c r="V97" s="487"/>
      <c r="W97" s="487"/>
      <c r="X97" s="488"/>
      <c r="Y97" s="486"/>
      <c r="Z97" s="487"/>
      <c r="AA97" s="487"/>
      <c r="AB97" s="487"/>
      <c r="AC97" s="488"/>
      <c r="AD97" s="472"/>
      <c r="AE97" s="473"/>
      <c r="AF97" s="472"/>
      <c r="AG97" s="474"/>
      <c r="AH97" s="472"/>
      <c r="AI97" s="473"/>
      <c r="AJ97" s="473"/>
      <c r="AK97" s="80" t="s">
        <v>48</v>
      </c>
      <c r="AL97" s="473"/>
      <c r="AM97" s="474"/>
      <c r="AN97" s="486"/>
      <c r="AO97" s="487"/>
      <c r="AP97" s="487"/>
      <c r="AQ97" s="487"/>
      <c r="AR97" s="488"/>
      <c r="AS97" s="303"/>
      <c r="AT97" s="322" t="s">
        <v>47</v>
      </c>
      <c r="AU97" s="304"/>
      <c r="AV97" s="472"/>
      <c r="AW97" s="473"/>
      <c r="AX97" s="473"/>
      <c r="AY97" s="473"/>
      <c r="AZ97" s="473"/>
      <c r="BA97" s="492"/>
      <c r="BB97" s="493"/>
      <c r="BC97" s="493"/>
      <c r="BD97" s="494"/>
      <c r="BE97" s="472"/>
      <c r="BF97" s="473"/>
      <c r="BG97" s="472"/>
      <c r="BH97" s="474"/>
      <c r="BI97" s="472"/>
      <c r="BJ97" s="473"/>
      <c r="BK97" s="473"/>
      <c r="BL97" s="80" t="s">
        <v>48</v>
      </c>
      <c r="BM97" s="473"/>
      <c r="BN97" s="474"/>
    </row>
    <row r="98" spans="1:111">
      <c r="A98" s="337" t="s">
        <v>410</v>
      </c>
      <c r="B98" s="503"/>
      <c r="C98" s="503"/>
      <c r="D98" s="503"/>
      <c r="E98" s="503"/>
      <c r="F98" s="503"/>
      <c r="G98" s="503"/>
      <c r="H98" s="303"/>
      <c r="I98" s="322" t="s">
        <v>47</v>
      </c>
      <c r="J98" s="304"/>
      <c r="K98" s="472"/>
      <c r="L98" s="473"/>
      <c r="M98" s="473"/>
      <c r="N98" s="473"/>
      <c r="O98" s="473"/>
      <c r="P98" s="492"/>
      <c r="Q98" s="493"/>
      <c r="R98" s="493"/>
      <c r="S98" s="494"/>
      <c r="T98" s="486"/>
      <c r="U98" s="487"/>
      <c r="V98" s="487"/>
      <c r="W98" s="487"/>
      <c r="X98" s="488"/>
      <c r="Y98" s="486"/>
      <c r="Z98" s="487"/>
      <c r="AA98" s="487"/>
      <c r="AB98" s="487"/>
      <c r="AC98" s="488"/>
      <c r="AD98" s="472"/>
      <c r="AE98" s="473"/>
      <c r="AF98" s="472"/>
      <c r="AG98" s="474"/>
      <c r="AH98" s="472"/>
      <c r="AI98" s="473"/>
      <c r="AJ98" s="473"/>
      <c r="AK98" s="80" t="s">
        <v>48</v>
      </c>
      <c r="AL98" s="473"/>
      <c r="AM98" s="474"/>
      <c r="AN98" s="486"/>
      <c r="AO98" s="487"/>
      <c r="AP98" s="487"/>
      <c r="AQ98" s="487"/>
      <c r="AR98" s="488"/>
      <c r="AS98" s="303"/>
      <c r="AT98" s="322" t="s">
        <v>47</v>
      </c>
      <c r="AU98" s="304"/>
      <c r="AV98" s="472"/>
      <c r="AW98" s="473"/>
      <c r="AX98" s="473"/>
      <c r="AY98" s="473"/>
      <c r="AZ98" s="473"/>
      <c r="BA98" s="492"/>
      <c r="BB98" s="493"/>
      <c r="BC98" s="493"/>
      <c r="BD98" s="494"/>
      <c r="BE98" s="472"/>
      <c r="BF98" s="473"/>
      <c r="BG98" s="472"/>
      <c r="BH98" s="474"/>
      <c r="BI98" s="472"/>
      <c r="BJ98" s="473"/>
      <c r="BK98" s="473"/>
      <c r="BL98" s="80" t="s">
        <v>48</v>
      </c>
      <c r="BM98" s="473"/>
      <c r="BN98" s="474"/>
    </row>
    <row r="99" spans="1:111">
      <c r="A99" s="337" t="s">
        <v>411</v>
      </c>
      <c r="B99" s="503"/>
      <c r="C99" s="503"/>
      <c r="D99" s="503"/>
      <c r="E99" s="503"/>
      <c r="F99" s="503"/>
      <c r="G99" s="503"/>
      <c r="H99" s="303"/>
      <c r="I99" s="322" t="s">
        <v>47</v>
      </c>
      <c r="J99" s="304"/>
      <c r="K99" s="472"/>
      <c r="L99" s="473"/>
      <c r="M99" s="473"/>
      <c r="N99" s="473"/>
      <c r="O99" s="473"/>
      <c r="P99" s="492"/>
      <c r="Q99" s="493"/>
      <c r="R99" s="493"/>
      <c r="S99" s="494"/>
      <c r="T99" s="486"/>
      <c r="U99" s="487"/>
      <c r="V99" s="487"/>
      <c r="W99" s="487"/>
      <c r="X99" s="488"/>
      <c r="Y99" s="486"/>
      <c r="Z99" s="487"/>
      <c r="AA99" s="487"/>
      <c r="AB99" s="487"/>
      <c r="AC99" s="488"/>
      <c r="AD99" s="472"/>
      <c r="AE99" s="473"/>
      <c r="AF99" s="472"/>
      <c r="AG99" s="474"/>
      <c r="AH99" s="472"/>
      <c r="AI99" s="473"/>
      <c r="AJ99" s="473"/>
      <c r="AK99" s="80" t="s">
        <v>48</v>
      </c>
      <c r="AL99" s="473"/>
      <c r="AM99" s="474"/>
      <c r="AN99" s="486"/>
      <c r="AO99" s="487"/>
      <c r="AP99" s="487"/>
      <c r="AQ99" s="487"/>
      <c r="AR99" s="488"/>
      <c r="AS99" s="303"/>
      <c r="AT99" s="322" t="s">
        <v>47</v>
      </c>
      <c r="AU99" s="304"/>
      <c r="AV99" s="472"/>
      <c r="AW99" s="473"/>
      <c r="AX99" s="473"/>
      <c r="AY99" s="473"/>
      <c r="AZ99" s="473"/>
      <c r="BA99" s="492"/>
      <c r="BB99" s="493"/>
      <c r="BC99" s="493"/>
      <c r="BD99" s="494"/>
      <c r="BE99" s="472"/>
      <c r="BF99" s="473"/>
      <c r="BG99" s="472"/>
      <c r="BH99" s="474"/>
      <c r="BI99" s="472"/>
      <c r="BJ99" s="473"/>
      <c r="BK99" s="473"/>
      <c r="BL99" s="80" t="s">
        <v>48</v>
      </c>
      <c r="BM99" s="473"/>
      <c r="BN99" s="474"/>
    </row>
    <row r="100" spans="1:111">
      <c r="A100" s="30"/>
      <c r="B100" s="22"/>
      <c r="C100" s="22"/>
      <c r="D100" s="22"/>
      <c r="E100" s="22"/>
      <c r="F100" s="22"/>
      <c r="G100" s="22"/>
      <c r="H100" s="22"/>
      <c r="I100" s="22"/>
      <c r="J100" s="22"/>
      <c r="K100" s="22"/>
      <c r="L100" s="22"/>
      <c r="M100" s="22"/>
      <c r="N100" s="22"/>
      <c r="O100" s="22"/>
      <c r="P100" s="22"/>
    </row>
    <row r="101" spans="1:111" ht="30" customHeight="1">
      <c r="A101" s="479" t="str">
        <f>IF(B7="完了実績報告書","記入不要","表明書（様式第１（その９））　※CO2多排出者のみ提出")</f>
        <v>表明書（様式第１（その９））　※CO2多排出者のみ提出</v>
      </c>
      <c r="B101" s="479"/>
      <c r="C101" s="479"/>
      <c r="D101" s="479"/>
      <c r="E101" s="479"/>
      <c r="F101" s="479"/>
      <c r="G101" s="479"/>
      <c r="H101" s="479"/>
      <c r="I101" s="479"/>
      <c r="J101" s="479"/>
      <c r="K101" s="479"/>
      <c r="L101" s="479"/>
      <c r="M101" s="479"/>
      <c r="N101" s="479"/>
      <c r="O101" s="479"/>
      <c r="P101" s="479"/>
    </row>
    <row r="102" spans="1:111" ht="6" customHeight="1">
      <c r="A102" s="31"/>
      <c r="B102" s="31"/>
      <c r="C102" s="31"/>
      <c r="D102" s="31"/>
      <c r="E102" s="31"/>
      <c r="F102" s="31"/>
      <c r="G102" s="31"/>
      <c r="H102" s="31"/>
      <c r="I102" s="31"/>
      <c r="J102" s="31"/>
      <c r="K102" s="31"/>
      <c r="L102" s="31"/>
      <c r="M102" s="31"/>
      <c r="N102" s="31"/>
      <c r="O102" s="31"/>
      <c r="P102" s="31"/>
    </row>
    <row r="103" spans="1:111" ht="18.75" customHeight="1">
      <c r="A103" s="336" t="s">
        <v>66</v>
      </c>
      <c r="B103" s="456"/>
      <c r="C103" s="457"/>
      <c r="D103" s="457"/>
      <c r="E103" s="457"/>
      <c r="F103" s="457"/>
      <c r="G103" s="457"/>
      <c r="H103" s="457"/>
      <c r="I103" s="457"/>
      <c r="J103" s="457"/>
      <c r="K103" s="457"/>
      <c r="L103" s="457"/>
      <c r="M103" s="457"/>
      <c r="N103" s="457"/>
      <c r="O103" s="457"/>
      <c r="P103" s="458"/>
    </row>
    <row r="104" spans="1:111" ht="18.75" customHeight="1">
      <c r="A104" s="32"/>
      <c r="B104" s="33"/>
      <c r="C104" s="33"/>
      <c r="D104" s="33"/>
      <c r="E104" s="33"/>
      <c r="F104" s="33"/>
      <c r="G104" s="33"/>
      <c r="H104" s="33"/>
      <c r="I104" s="33"/>
      <c r="J104" s="33"/>
      <c r="K104" s="33"/>
      <c r="L104" s="33"/>
      <c r="M104" s="33"/>
      <c r="N104" s="33"/>
      <c r="O104" s="33"/>
      <c r="P104" s="33"/>
      <c r="CX104" t="s">
        <v>798</v>
      </c>
    </row>
    <row r="105" spans="1:111" ht="30" customHeight="1" thickBot="1">
      <c r="A105" s="479" t="str">
        <f>IF(B7="完了実績報告書","記入不要","誓約書（別添）")</f>
        <v>誓約書（別添）</v>
      </c>
      <c r="B105" s="479"/>
      <c r="C105" s="479"/>
      <c r="D105" s="479"/>
      <c r="E105" s="479"/>
      <c r="F105" s="479"/>
      <c r="G105" s="479"/>
      <c r="H105" s="479"/>
      <c r="I105" s="479"/>
      <c r="J105" s="479"/>
      <c r="K105" s="479"/>
      <c r="L105" s="479"/>
      <c r="M105" s="479"/>
      <c r="N105" s="479"/>
      <c r="O105" s="479"/>
      <c r="P105" s="479"/>
      <c r="CX105" t="s">
        <v>800</v>
      </c>
      <c r="CY105" t="s">
        <v>801</v>
      </c>
      <c r="CZ105" t="s">
        <v>802</v>
      </c>
      <c r="DA105" t="s">
        <v>803</v>
      </c>
      <c r="DB105" t="s">
        <v>859</v>
      </c>
      <c r="DC105" t="s">
        <v>860</v>
      </c>
      <c r="DD105" t="s">
        <v>804</v>
      </c>
      <c r="DE105" t="s">
        <v>805</v>
      </c>
      <c r="DF105" t="s">
        <v>806</v>
      </c>
      <c r="DG105" t="s">
        <v>807</v>
      </c>
    </row>
    <row r="106" spans="1:111" ht="6" customHeight="1">
      <c r="A106" s="32"/>
      <c r="B106" s="33"/>
      <c r="C106" s="33"/>
      <c r="D106" s="33"/>
      <c r="E106" s="33"/>
      <c r="F106" s="33"/>
      <c r="G106" s="33"/>
      <c r="H106" s="33"/>
      <c r="I106" s="33"/>
      <c r="J106" s="33"/>
      <c r="K106" s="33"/>
      <c r="L106" s="33"/>
      <c r="M106" s="33"/>
      <c r="N106" s="33"/>
      <c r="O106" s="33"/>
      <c r="P106" s="33"/>
      <c r="CW106" s="459" t="s">
        <v>858</v>
      </c>
      <c r="CX106" s="266" t="s">
        <v>799</v>
      </c>
      <c r="CY106" s="266" t="s">
        <v>808</v>
      </c>
      <c r="CZ106" s="266" t="s">
        <v>742</v>
      </c>
      <c r="DA106" s="266" t="s">
        <v>755</v>
      </c>
      <c r="DB106" s="266"/>
      <c r="DC106" s="266" t="s">
        <v>813</v>
      </c>
      <c r="DD106" s="266"/>
      <c r="DE106" s="266" t="s">
        <v>861</v>
      </c>
      <c r="DF106" s="266" t="str">
        <f>CX106&amp;CY106&amp;CZ106&amp;DA106&amp;DB106&amp;DC106&amp;DD106&amp;DE106</f>
        <v>BEV軽自動車(バン)柳州五菱ASF2.0fumei事業用</v>
      </c>
      <c r="DG106" s="267">
        <v>560000</v>
      </c>
    </row>
    <row r="107" spans="1:111" ht="18.75" customHeight="1" thickBot="1">
      <c r="A107" s="336" t="s">
        <v>67</v>
      </c>
      <c r="B107" s="456"/>
      <c r="C107" s="457"/>
      <c r="D107" s="457"/>
      <c r="E107" s="457"/>
      <c r="F107" s="457"/>
      <c r="G107" s="457"/>
      <c r="H107" s="457"/>
      <c r="I107" s="457"/>
      <c r="J107" s="457"/>
      <c r="K107" s="457"/>
      <c r="L107" s="457"/>
      <c r="M107" s="457"/>
      <c r="N107" s="457"/>
      <c r="O107" s="457"/>
      <c r="P107" s="458"/>
      <c r="CW107" s="461"/>
      <c r="CX107" s="268" t="s">
        <v>799</v>
      </c>
      <c r="CY107" s="268" t="s">
        <v>808</v>
      </c>
      <c r="CZ107" s="268" t="s">
        <v>858</v>
      </c>
      <c r="DA107" s="268" t="s">
        <v>755</v>
      </c>
      <c r="DB107" s="268" t="s">
        <v>810</v>
      </c>
      <c r="DC107" s="268" t="s">
        <v>814</v>
      </c>
      <c r="DD107" s="268"/>
      <c r="DE107" s="268" t="s">
        <v>861</v>
      </c>
      <c r="DF107" s="268" t="str">
        <f t="shared" ref="DF107:DF147" si="0">CX107&amp;CY107&amp;CZ107&amp;DA107&amp;DB107&amp;DC107&amp;DD107&amp;DE107</f>
        <v>BEV軽自動車(バン)ASFASF2.0ZABWA20VP事業用</v>
      </c>
      <c r="DG107" s="269">
        <v>713000</v>
      </c>
    </row>
    <row r="108" spans="1:111" ht="18.75" customHeight="1">
      <c r="A108" s="32"/>
      <c r="B108" s="33"/>
      <c r="C108" s="33"/>
      <c r="D108" s="33"/>
      <c r="E108" s="33"/>
      <c r="F108" s="33"/>
      <c r="G108" s="33"/>
      <c r="H108" s="33"/>
      <c r="I108" s="33"/>
      <c r="J108" s="33"/>
      <c r="K108" s="33"/>
      <c r="L108" s="33"/>
      <c r="M108" s="33"/>
      <c r="N108" s="33"/>
      <c r="O108" s="33"/>
      <c r="P108" s="33"/>
      <c r="CW108" s="459" t="s">
        <v>863</v>
      </c>
      <c r="CX108" s="266" t="s">
        <v>799</v>
      </c>
      <c r="CY108" s="266" t="s">
        <v>862</v>
      </c>
      <c r="CZ108" s="266" t="s">
        <v>863</v>
      </c>
      <c r="DA108" s="266" t="s">
        <v>864</v>
      </c>
      <c r="DB108" s="266"/>
      <c r="DC108" s="266" t="s">
        <v>813</v>
      </c>
      <c r="DD108" s="266"/>
      <c r="DE108" s="266" t="s">
        <v>861</v>
      </c>
      <c r="DF108" s="266" t="str">
        <f t="shared" si="0"/>
        <v>BEVトラック(小型)BYDT35fumei事業用</v>
      </c>
      <c r="DG108" s="267">
        <v>962000</v>
      </c>
    </row>
    <row r="109" spans="1:111" ht="30" customHeight="1" thickBot="1">
      <c r="A109" s="479" t="str">
        <f>IF(B7="交付申請書","記入不要","振込先情報（様式第１３）")</f>
        <v>振込先情報（様式第１３）</v>
      </c>
      <c r="B109" s="479"/>
      <c r="C109" s="479"/>
      <c r="D109" s="479"/>
      <c r="E109" s="479"/>
      <c r="F109" s="479"/>
      <c r="G109" s="479"/>
      <c r="H109" s="479"/>
      <c r="I109" s="479"/>
      <c r="J109" s="479"/>
      <c r="K109" s="479"/>
      <c r="L109" s="479"/>
      <c r="M109" s="479"/>
      <c r="N109" s="479"/>
      <c r="O109" s="479"/>
      <c r="P109" s="479"/>
      <c r="CW109" s="461"/>
      <c r="CX109" s="268" t="s">
        <v>799</v>
      </c>
      <c r="CY109" s="268" t="s">
        <v>862</v>
      </c>
      <c r="CZ109" s="268" t="s">
        <v>863</v>
      </c>
      <c r="DA109" s="268" t="s">
        <v>864</v>
      </c>
      <c r="DB109" s="268"/>
      <c r="DC109" s="268" t="s">
        <v>813</v>
      </c>
      <c r="DD109" s="268"/>
      <c r="DE109" s="268" t="s">
        <v>865</v>
      </c>
      <c r="DF109" s="268" t="str">
        <f t="shared" si="0"/>
        <v>BEVトラック(小型)BYDT35fumei自家用</v>
      </c>
      <c r="DG109" s="269">
        <v>850000</v>
      </c>
    </row>
    <row r="110" spans="1:111" ht="6" customHeight="1">
      <c r="A110" s="32"/>
      <c r="B110" s="33"/>
      <c r="C110" s="33"/>
      <c r="D110" s="33"/>
      <c r="E110" s="33"/>
      <c r="F110" s="33"/>
      <c r="G110" s="33"/>
      <c r="H110" s="33"/>
      <c r="I110" s="33"/>
      <c r="J110" s="33"/>
      <c r="K110" s="33"/>
      <c r="L110" s="33"/>
      <c r="M110" s="33"/>
      <c r="N110" s="33"/>
      <c r="O110" s="33"/>
      <c r="P110" s="33"/>
      <c r="CW110" s="459" t="s">
        <v>871</v>
      </c>
      <c r="CX110" s="266" t="s">
        <v>799</v>
      </c>
      <c r="CY110" s="266" t="s">
        <v>866</v>
      </c>
      <c r="CZ110" s="266" t="s">
        <v>867</v>
      </c>
      <c r="DA110" s="266" t="s">
        <v>868</v>
      </c>
      <c r="DB110" s="266"/>
      <c r="DC110" s="266" t="s">
        <v>813</v>
      </c>
      <c r="DD110" s="266"/>
      <c r="DE110" s="266" t="s">
        <v>861</v>
      </c>
      <c r="DF110" s="266" t="str">
        <f t="shared" si="0"/>
        <v>BEV軽自動車(トラック)CENNTROor不明ELEMO-K SPECⅡfumei事業用</v>
      </c>
      <c r="DG110" s="267">
        <v>1000000</v>
      </c>
    </row>
    <row r="111" spans="1:111" ht="18.75" customHeight="1">
      <c r="A111" s="336" t="s">
        <v>68</v>
      </c>
      <c r="B111" s="456"/>
      <c r="C111" s="457"/>
      <c r="D111" s="457"/>
      <c r="E111" s="457"/>
      <c r="F111" s="457"/>
      <c r="G111" s="457"/>
      <c r="H111" s="457"/>
      <c r="I111" s="457"/>
      <c r="J111" s="457"/>
      <c r="K111" s="457"/>
      <c r="L111" s="457"/>
      <c r="M111" s="457"/>
      <c r="N111" s="457"/>
      <c r="O111" s="457"/>
      <c r="P111" s="458"/>
      <c r="CW111" s="460"/>
      <c r="CX111" s="61" t="s">
        <v>799</v>
      </c>
      <c r="CY111" s="61" t="s">
        <v>862</v>
      </c>
      <c r="CZ111" s="61" t="s">
        <v>867</v>
      </c>
      <c r="DA111" s="61" t="s">
        <v>869</v>
      </c>
      <c r="DB111" s="61"/>
      <c r="DC111" s="61" t="s">
        <v>813</v>
      </c>
      <c r="DD111" s="61"/>
      <c r="DE111" s="61" t="s">
        <v>861</v>
      </c>
      <c r="DF111" s="61" t="str">
        <f t="shared" si="0"/>
        <v>BEVトラック(小型)CENNTROor不明ELEMO-M SPECⅡfumei事業用</v>
      </c>
      <c r="DG111" s="270">
        <v>808000</v>
      </c>
    </row>
    <row r="112" spans="1:111" ht="6" customHeight="1">
      <c r="A112" s="336"/>
      <c r="B112" s="33"/>
      <c r="C112" s="33"/>
      <c r="D112" s="33"/>
      <c r="E112" s="33"/>
      <c r="F112" s="33"/>
      <c r="G112" s="33"/>
      <c r="H112" s="33"/>
      <c r="I112" s="33"/>
      <c r="J112" s="33"/>
      <c r="K112" s="33"/>
      <c r="L112" s="33"/>
      <c r="M112" s="33"/>
      <c r="N112" s="33"/>
      <c r="O112" s="33"/>
      <c r="P112" s="33"/>
      <c r="CW112" s="460"/>
      <c r="CX112" s="61" t="s">
        <v>799</v>
      </c>
      <c r="CY112" s="61" t="s">
        <v>862</v>
      </c>
      <c r="CZ112" s="61" t="s">
        <v>867</v>
      </c>
      <c r="DA112" s="61" t="s">
        <v>870</v>
      </c>
      <c r="DB112" s="61"/>
      <c r="DC112" s="61" t="s">
        <v>813</v>
      </c>
      <c r="DD112" s="61"/>
      <c r="DE112" s="61" t="s">
        <v>861</v>
      </c>
      <c r="DF112" s="61" t="str">
        <f t="shared" si="0"/>
        <v>BEVトラック(小型)CENNTROor不明ELEMO-Lfumei事業用</v>
      </c>
      <c r="DG112" s="270">
        <v>1160000</v>
      </c>
    </row>
    <row r="113" spans="1:111" ht="18.75" customHeight="1" thickBot="1">
      <c r="A113" s="336" t="s">
        <v>69</v>
      </c>
      <c r="B113" s="453"/>
      <c r="C113" s="454"/>
      <c r="D113" s="454"/>
      <c r="E113" s="454"/>
      <c r="F113" s="454"/>
      <c r="G113" s="454"/>
      <c r="H113" s="454"/>
      <c r="I113" s="454"/>
      <c r="J113" s="454"/>
      <c r="K113" s="454"/>
      <c r="L113" s="454"/>
      <c r="M113" s="454"/>
      <c r="N113" s="454"/>
      <c r="O113" s="454"/>
      <c r="P113" s="455"/>
      <c r="CW113" s="461"/>
      <c r="CX113" s="268" t="s">
        <v>799</v>
      </c>
      <c r="CY113" s="268" t="s">
        <v>862</v>
      </c>
      <c r="CZ113" s="268" t="s">
        <v>867</v>
      </c>
      <c r="DA113" s="268" t="s">
        <v>870</v>
      </c>
      <c r="DB113" s="268"/>
      <c r="DC113" s="268" t="s">
        <v>813</v>
      </c>
      <c r="DD113" s="268"/>
      <c r="DE113" s="268" t="s">
        <v>865</v>
      </c>
      <c r="DF113" s="268" t="str">
        <f t="shared" si="0"/>
        <v>BEVトラック(小型)CENNTROor不明ELEMO-Lfumei自家用</v>
      </c>
      <c r="DG113" s="269">
        <v>1048000</v>
      </c>
    </row>
    <row r="114" spans="1:111" ht="6" customHeight="1">
      <c r="A114" s="336"/>
      <c r="B114" s="33"/>
      <c r="C114" s="33"/>
      <c r="D114" s="33"/>
      <c r="E114" s="33"/>
      <c r="F114" s="33"/>
      <c r="G114" s="33"/>
      <c r="H114" s="33"/>
      <c r="I114" s="33"/>
      <c r="J114" s="33"/>
      <c r="K114" s="33"/>
      <c r="L114" s="33"/>
      <c r="M114" s="33"/>
      <c r="N114" s="33"/>
      <c r="O114" s="33"/>
      <c r="P114" s="33"/>
      <c r="CW114" s="459" t="s">
        <v>873</v>
      </c>
      <c r="CX114" s="266" t="s">
        <v>799</v>
      </c>
      <c r="CY114" s="266" t="s">
        <v>862</v>
      </c>
      <c r="CZ114" s="266" t="s">
        <v>872</v>
      </c>
      <c r="DA114" s="266" t="s">
        <v>817</v>
      </c>
      <c r="DB114" s="266"/>
      <c r="DC114" s="266" t="s">
        <v>813</v>
      </c>
      <c r="DD114" s="266"/>
      <c r="DE114" s="266" t="s">
        <v>861</v>
      </c>
      <c r="DF114" s="266" t="str">
        <f t="shared" si="0"/>
        <v>BEVトラック(小型)Kiaor不明PV5カーゴ スタンダードfumei事業用</v>
      </c>
      <c r="DG114" s="267">
        <v>1601000</v>
      </c>
    </row>
    <row r="115" spans="1:111" ht="18.75" customHeight="1">
      <c r="A115" s="336" t="s">
        <v>70</v>
      </c>
      <c r="B115" s="456"/>
      <c r="C115" s="457"/>
      <c r="D115" s="457"/>
      <c r="E115" s="457"/>
      <c r="F115" s="457"/>
      <c r="G115" s="457"/>
      <c r="H115" s="457"/>
      <c r="I115" s="457"/>
      <c r="J115" s="457"/>
      <c r="K115" s="457"/>
      <c r="L115" s="457"/>
      <c r="M115" s="457"/>
      <c r="N115" s="457"/>
      <c r="O115" s="457"/>
      <c r="P115" s="458"/>
      <c r="CW115" s="460"/>
      <c r="CX115" s="61" t="s">
        <v>799</v>
      </c>
      <c r="CY115" s="61" t="s">
        <v>862</v>
      </c>
      <c r="CZ115" s="61" t="s">
        <v>872</v>
      </c>
      <c r="DA115" s="61" t="s">
        <v>817</v>
      </c>
      <c r="DB115" s="61"/>
      <c r="DC115" s="61" t="s">
        <v>813</v>
      </c>
      <c r="DD115" s="61"/>
      <c r="DE115" s="61" t="s">
        <v>865</v>
      </c>
      <c r="DF115" s="61" t="str">
        <f t="shared" si="0"/>
        <v>BEVトラック(小型)Kiaor不明PV5カーゴ スタンダードfumei自家用</v>
      </c>
      <c r="DG115" s="270">
        <v>1489000</v>
      </c>
    </row>
    <row r="116" spans="1:111" ht="6" customHeight="1">
      <c r="A116" s="336"/>
      <c r="B116" s="33"/>
      <c r="C116" s="33"/>
      <c r="D116" s="33"/>
      <c r="E116" s="33"/>
      <c r="F116" s="33"/>
      <c r="G116" s="33"/>
      <c r="H116" s="33"/>
      <c r="I116" s="33"/>
      <c r="J116" s="33"/>
      <c r="K116" s="33"/>
      <c r="L116" s="33"/>
      <c r="M116" s="33"/>
      <c r="N116" s="33"/>
      <c r="O116" s="33"/>
      <c r="P116" s="33"/>
      <c r="CW116" s="460"/>
      <c r="CX116" s="61" t="s">
        <v>799</v>
      </c>
      <c r="CY116" s="61" t="s">
        <v>862</v>
      </c>
      <c r="CZ116" s="61" t="s">
        <v>872</v>
      </c>
      <c r="DA116" s="61" t="s">
        <v>818</v>
      </c>
      <c r="DB116" s="61"/>
      <c r="DC116" s="61" t="s">
        <v>813</v>
      </c>
      <c r="DD116" s="61"/>
      <c r="DE116" s="61" t="s">
        <v>861</v>
      </c>
      <c r="DF116" s="61" t="str">
        <f t="shared" si="0"/>
        <v>BEVトラック(小型)Kiaor不明PV5カーゴ ロングレンジfumei事業用</v>
      </c>
      <c r="DG116" s="270">
        <v>1964000</v>
      </c>
    </row>
    <row r="117" spans="1:111" ht="18.75" customHeight="1" thickBot="1">
      <c r="A117" s="336" t="s">
        <v>71</v>
      </c>
      <c r="B117" s="453"/>
      <c r="C117" s="454"/>
      <c r="D117" s="454"/>
      <c r="E117" s="454"/>
      <c r="F117" s="454"/>
      <c r="G117" s="454"/>
      <c r="H117" s="454"/>
      <c r="I117" s="454"/>
      <c r="J117" s="454"/>
      <c r="K117" s="454"/>
      <c r="L117" s="454"/>
      <c r="M117" s="454"/>
      <c r="N117" s="454"/>
      <c r="O117" s="454"/>
      <c r="P117" s="455"/>
      <c r="CW117" s="461"/>
      <c r="CX117" s="268" t="s">
        <v>799</v>
      </c>
      <c r="CY117" s="268" t="s">
        <v>862</v>
      </c>
      <c r="CZ117" s="268" t="s">
        <v>872</v>
      </c>
      <c r="DA117" s="268" t="s">
        <v>818</v>
      </c>
      <c r="DB117" s="268"/>
      <c r="DC117" s="268" t="s">
        <v>813</v>
      </c>
      <c r="DD117" s="268"/>
      <c r="DE117" s="268" t="s">
        <v>865</v>
      </c>
      <c r="DF117" s="268" t="str">
        <f t="shared" si="0"/>
        <v>BEVトラック(小型)Kiaor不明PV5カーゴ ロングレンジfumei自家用</v>
      </c>
      <c r="DG117" s="269">
        <v>1852000</v>
      </c>
    </row>
    <row r="118" spans="1:111" ht="6" customHeight="1">
      <c r="A118" s="336"/>
      <c r="B118" s="33"/>
      <c r="C118" s="33"/>
      <c r="D118" s="33"/>
      <c r="E118" s="33"/>
      <c r="F118" s="33"/>
      <c r="G118" s="33"/>
      <c r="H118" s="33"/>
      <c r="I118" s="33"/>
      <c r="J118" s="33"/>
      <c r="K118" s="33"/>
      <c r="L118" s="33"/>
      <c r="M118" s="33"/>
      <c r="N118" s="33"/>
      <c r="O118" s="33"/>
      <c r="P118" s="33"/>
      <c r="CW118" s="459" t="s">
        <v>874</v>
      </c>
      <c r="CX118" s="266" t="s">
        <v>799</v>
      </c>
      <c r="CY118" s="266" t="s">
        <v>862</v>
      </c>
      <c r="CZ118" s="266" t="s">
        <v>875</v>
      </c>
      <c r="DA118" s="266" t="s">
        <v>760</v>
      </c>
      <c r="DB118" s="266"/>
      <c r="DC118" s="266" t="s">
        <v>813</v>
      </c>
      <c r="DD118" s="266" t="s">
        <v>876</v>
      </c>
      <c r="DE118" s="266" t="s">
        <v>861</v>
      </c>
      <c r="DF118" s="266" t="str">
        <f t="shared" si="0"/>
        <v>BEVトラック(小型)フォトンorFOTONorZOMOTORSZM5（標準シャシ）fumeiS事業用</v>
      </c>
      <c r="DG118" s="267">
        <v>3426000</v>
      </c>
    </row>
    <row r="119" spans="1:111" ht="18.75" customHeight="1">
      <c r="A119" s="336" t="s">
        <v>72</v>
      </c>
      <c r="B119" s="456"/>
      <c r="C119" s="457"/>
      <c r="D119" s="457"/>
      <c r="E119" s="457"/>
      <c r="F119" s="457"/>
      <c r="G119" s="457"/>
      <c r="H119" s="457"/>
      <c r="I119" s="457"/>
      <c r="J119" s="457"/>
      <c r="K119" s="457"/>
      <c r="L119" s="457"/>
      <c r="M119" s="457"/>
      <c r="N119" s="457"/>
      <c r="O119" s="457"/>
      <c r="P119" s="458"/>
      <c r="CW119" s="460"/>
      <c r="CX119" s="61" t="s">
        <v>799</v>
      </c>
      <c r="CY119" s="61" t="s">
        <v>862</v>
      </c>
      <c r="CZ119" s="61" t="s">
        <v>875</v>
      </c>
      <c r="DA119" s="61" t="s">
        <v>760</v>
      </c>
      <c r="DB119" s="61"/>
      <c r="DC119" s="61" t="s">
        <v>813</v>
      </c>
      <c r="DD119" s="61" t="s">
        <v>876</v>
      </c>
      <c r="DE119" s="61" t="s">
        <v>865</v>
      </c>
      <c r="DF119" s="61" t="str">
        <f t="shared" si="0"/>
        <v>BEVトラック(小型)フォトンorFOTONorZOMOTORSZM5（標準シャシ）fumeiS自家用</v>
      </c>
      <c r="DG119" s="270">
        <v>3314000</v>
      </c>
    </row>
    <row r="120" spans="1:111" ht="6" customHeight="1">
      <c r="A120" s="336"/>
      <c r="B120" s="33"/>
      <c r="C120" s="33"/>
      <c r="D120" s="33"/>
      <c r="E120" s="33"/>
      <c r="F120" s="33"/>
      <c r="G120" s="33"/>
      <c r="H120" s="33"/>
      <c r="I120" s="33"/>
      <c r="J120" s="33"/>
      <c r="K120" s="33"/>
      <c r="L120" s="33"/>
      <c r="M120" s="33"/>
      <c r="N120" s="33"/>
      <c r="O120" s="33"/>
      <c r="P120" s="33"/>
      <c r="CW120" s="460"/>
      <c r="CX120" s="61" t="s">
        <v>799</v>
      </c>
      <c r="CY120" s="61" t="s">
        <v>862</v>
      </c>
      <c r="CZ120" s="61" t="s">
        <v>875</v>
      </c>
      <c r="DA120" s="61" t="s">
        <v>761</v>
      </c>
      <c r="DB120" s="61"/>
      <c r="DC120" s="61" t="s">
        <v>813</v>
      </c>
      <c r="DD120" s="61" t="s">
        <v>876</v>
      </c>
      <c r="DE120" s="61" t="s">
        <v>861</v>
      </c>
      <c r="DF120" s="61" t="str">
        <f t="shared" si="0"/>
        <v>BEVトラック(小型)フォトンorFOTONorZOMOTORSZM5（ロングシャシ）fumeiS事業用</v>
      </c>
      <c r="DG120" s="270">
        <v>3426000</v>
      </c>
    </row>
    <row r="121" spans="1:111" ht="18.75" customHeight="1">
      <c r="A121" s="336" t="s">
        <v>73</v>
      </c>
      <c r="B121" s="453"/>
      <c r="C121" s="454"/>
      <c r="D121" s="454"/>
      <c r="E121" s="454"/>
      <c r="F121" s="454"/>
      <c r="G121" s="454"/>
      <c r="H121" s="454"/>
      <c r="I121" s="454"/>
      <c r="J121" s="454"/>
      <c r="K121" s="454"/>
      <c r="L121" s="454"/>
      <c r="M121" s="454"/>
      <c r="N121" s="454"/>
      <c r="O121" s="454"/>
      <c r="P121" s="455"/>
      <c r="CW121" s="460"/>
      <c r="CX121" s="61" t="s">
        <v>799</v>
      </c>
      <c r="CY121" s="61" t="s">
        <v>862</v>
      </c>
      <c r="CZ121" s="61" t="s">
        <v>875</v>
      </c>
      <c r="DA121" s="61" t="s">
        <v>761</v>
      </c>
      <c r="DB121" s="61"/>
      <c r="DC121" s="61" t="s">
        <v>813</v>
      </c>
      <c r="DD121" s="61" t="s">
        <v>876</v>
      </c>
      <c r="DE121" s="61" t="s">
        <v>865</v>
      </c>
      <c r="DF121" s="61" t="str">
        <f t="shared" si="0"/>
        <v>BEVトラック(小型)フォトンorFOTONorZOMOTORSZM5（ロングシャシ）fumeiS自家用</v>
      </c>
      <c r="DG121" s="270">
        <v>3314000</v>
      </c>
    </row>
    <row r="122" spans="1:111" ht="6" customHeight="1">
      <c r="A122" s="336"/>
      <c r="B122" s="33"/>
      <c r="C122" s="33"/>
      <c r="D122" s="33"/>
      <c r="E122" s="33"/>
      <c r="F122" s="33"/>
      <c r="G122" s="33"/>
      <c r="H122" s="33"/>
      <c r="I122" s="33"/>
      <c r="J122" s="33"/>
      <c r="K122" s="33"/>
      <c r="L122" s="33"/>
      <c r="M122" s="33"/>
      <c r="N122" s="33"/>
      <c r="O122" s="33"/>
      <c r="P122" s="33"/>
      <c r="CW122" s="460"/>
      <c r="CX122" s="61" t="s">
        <v>799</v>
      </c>
      <c r="CY122" s="61" t="s">
        <v>862</v>
      </c>
      <c r="CZ122" s="61" t="s">
        <v>875</v>
      </c>
      <c r="DA122" s="61" t="s">
        <v>761</v>
      </c>
      <c r="DB122" s="61"/>
      <c r="DC122" s="61" t="s">
        <v>813</v>
      </c>
      <c r="DD122" s="61" t="s">
        <v>877</v>
      </c>
      <c r="DE122" s="61" t="s">
        <v>861</v>
      </c>
      <c r="DF122" s="61" t="str">
        <f t="shared" si="0"/>
        <v>BEVトラック(小型)フォトンorFOTONorZOMOTORSZM5（ロングシャシ）fumeiM事業用</v>
      </c>
      <c r="DG122" s="270">
        <v>3626000</v>
      </c>
    </row>
    <row r="123" spans="1:111" ht="18.75" customHeight="1">
      <c r="A123" s="336" t="s">
        <v>74</v>
      </c>
      <c r="B123" s="456"/>
      <c r="C123" s="457"/>
      <c r="D123" s="457"/>
      <c r="E123" s="457"/>
      <c r="F123" s="457"/>
      <c r="G123" s="457"/>
      <c r="H123" s="457"/>
      <c r="I123" s="457"/>
      <c r="J123" s="457"/>
      <c r="K123" s="457"/>
      <c r="L123" s="457"/>
      <c r="M123" s="457"/>
      <c r="N123" s="457"/>
      <c r="O123" s="457"/>
      <c r="P123" s="458"/>
      <c r="CW123" s="460"/>
      <c r="CX123" s="61" t="s">
        <v>799</v>
      </c>
      <c r="CY123" s="61" t="s">
        <v>862</v>
      </c>
      <c r="CZ123" s="61" t="s">
        <v>875</v>
      </c>
      <c r="DA123" s="61" t="s">
        <v>761</v>
      </c>
      <c r="DB123" s="61"/>
      <c r="DC123" s="61" t="s">
        <v>813</v>
      </c>
      <c r="DD123" s="61" t="s">
        <v>877</v>
      </c>
      <c r="DE123" s="61" t="s">
        <v>865</v>
      </c>
      <c r="DF123" s="61" t="str">
        <f t="shared" si="0"/>
        <v>BEVトラック(小型)フォトンorFOTONorZOMOTORSZM5（ロングシャシ）fumeiM自家用</v>
      </c>
      <c r="DG123" s="270">
        <v>3514000</v>
      </c>
    </row>
    <row r="124" spans="1:111" ht="6" customHeight="1">
      <c r="A124" s="336"/>
      <c r="B124" s="33"/>
      <c r="C124" s="33"/>
      <c r="D124" s="33"/>
      <c r="E124" s="33"/>
      <c r="F124" s="33"/>
      <c r="G124" s="33"/>
      <c r="H124" s="33"/>
      <c r="I124" s="33"/>
      <c r="J124" s="33"/>
      <c r="K124" s="33"/>
      <c r="L124" s="33"/>
      <c r="M124" s="33"/>
      <c r="N124" s="33"/>
      <c r="O124" s="33"/>
      <c r="P124" s="33"/>
      <c r="AW124" s="130"/>
      <c r="AX124" s="130"/>
      <c r="AY124" s="130"/>
      <c r="AZ124" s="130"/>
      <c r="BA124" s="130"/>
      <c r="BB124" s="130"/>
      <c r="BC124" s="130"/>
      <c r="BD124" s="130"/>
      <c r="BE124" s="130"/>
      <c r="BF124" s="130"/>
      <c r="BG124" s="130"/>
      <c r="BH124" s="130"/>
      <c r="BI124" s="130"/>
      <c r="BJ124" s="130"/>
      <c r="CW124" s="460"/>
      <c r="CX124" s="61" t="s">
        <v>799</v>
      </c>
      <c r="CY124" s="61" t="s">
        <v>862</v>
      </c>
      <c r="CZ124" s="61" t="s">
        <v>820</v>
      </c>
      <c r="DA124" s="61" t="s">
        <v>821</v>
      </c>
      <c r="DB124" s="61"/>
      <c r="DC124" s="61" t="s">
        <v>813</v>
      </c>
      <c r="DD124" s="61"/>
      <c r="DE124" s="61" t="s">
        <v>861</v>
      </c>
      <c r="DF124" s="61" t="str">
        <f t="shared" si="0"/>
        <v>BEVトラック(小型)フォトンorFOTONZM6fumei事業用</v>
      </c>
      <c r="DG124" s="270">
        <v>4235000</v>
      </c>
    </row>
    <row r="125" spans="1:111" ht="18.75" customHeight="1" thickBot="1">
      <c r="A125" s="336" t="s">
        <v>75</v>
      </c>
      <c r="B125" s="456"/>
      <c r="C125" s="457"/>
      <c r="D125" s="457"/>
      <c r="E125" s="457"/>
      <c r="F125" s="457"/>
      <c r="G125" s="457"/>
      <c r="H125" s="457"/>
      <c r="I125" s="457"/>
      <c r="J125" s="457"/>
      <c r="K125" s="457"/>
      <c r="L125" s="457"/>
      <c r="M125" s="457"/>
      <c r="N125" s="457"/>
      <c r="O125" s="457"/>
      <c r="P125" s="458"/>
      <c r="AW125" s="513"/>
      <c r="AX125" s="513"/>
      <c r="AY125" s="513"/>
      <c r="AZ125" s="513"/>
      <c r="BA125" s="513"/>
      <c r="BB125" s="513"/>
      <c r="BC125" s="513"/>
      <c r="BD125" s="513"/>
      <c r="BE125" s="513"/>
      <c r="BF125" s="513"/>
      <c r="BG125" s="508"/>
      <c r="BH125" s="508"/>
      <c r="BI125" s="131"/>
      <c r="BJ125" s="132"/>
      <c r="CW125" s="461"/>
      <c r="CX125" s="268" t="s">
        <v>799</v>
      </c>
      <c r="CY125" s="268" t="s">
        <v>862</v>
      </c>
      <c r="CZ125" s="268" t="s">
        <v>820</v>
      </c>
      <c r="DA125" s="268" t="s">
        <v>821</v>
      </c>
      <c r="DB125" s="268"/>
      <c r="DC125" s="268" t="s">
        <v>813</v>
      </c>
      <c r="DD125" s="268"/>
      <c r="DE125" s="268" t="s">
        <v>865</v>
      </c>
      <c r="DF125" s="268" t="str">
        <f t="shared" si="0"/>
        <v>BEVトラック(小型)フォトンorFOTONZM6fumei自家用</v>
      </c>
      <c r="DG125" s="269">
        <v>4123000</v>
      </c>
    </row>
    <row r="126" spans="1:111">
      <c r="AW126" s="507"/>
      <c r="AX126" s="507"/>
      <c r="AY126" s="129"/>
      <c r="AZ126" s="507"/>
      <c r="BA126" s="507"/>
      <c r="BB126" s="129"/>
      <c r="BC126" s="133"/>
      <c r="BD126" s="129"/>
      <c r="BE126" s="507"/>
      <c r="BF126" s="507"/>
      <c r="BG126" s="507"/>
      <c r="BH126" s="507"/>
      <c r="BI126" s="129"/>
      <c r="BJ126" s="129"/>
      <c r="CW126" s="459" t="s">
        <v>878</v>
      </c>
      <c r="CX126" s="266" t="s">
        <v>799</v>
      </c>
      <c r="CY126" s="266" t="s">
        <v>862</v>
      </c>
      <c r="CZ126" s="272" t="s">
        <v>878</v>
      </c>
      <c r="DA126" s="266" t="s">
        <v>762</v>
      </c>
      <c r="DB126" s="266" t="s">
        <v>810</v>
      </c>
      <c r="DC126" s="266" t="s">
        <v>822</v>
      </c>
      <c r="DD126" s="266"/>
      <c r="DE126" s="272" t="s">
        <v>861</v>
      </c>
      <c r="DF126" s="266" t="str">
        <f t="shared" si="0"/>
        <v>BEVトラック(小型)いすゞエルフmio EVZABNHR48AF事業用</v>
      </c>
      <c r="DG126" s="273">
        <v>4169000</v>
      </c>
    </row>
    <row r="127" spans="1:111" ht="24.95" customHeight="1">
      <c r="A127" s="479" t="str">
        <f>IF(B7=CA9,"記入不要","車両使用者実施計画書（様式第１（その５の１）")</f>
        <v>車両使用者実施計画書（様式第１（その５の１）</v>
      </c>
      <c r="B127" s="479"/>
      <c r="C127" s="479"/>
      <c r="D127" s="479"/>
      <c r="E127" s="479"/>
      <c r="F127" s="479"/>
      <c r="G127" s="479"/>
      <c r="H127" s="479"/>
      <c r="I127" s="479"/>
      <c r="J127" s="479"/>
      <c r="K127" s="479"/>
      <c r="L127" s="479"/>
      <c r="M127" s="479"/>
      <c r="N127" s="479"/>
      <c r="O127" s="479"/>
      <c r="P127" s="479"/>
      <c r="AW127" s="507"/>
      <c r="AX127" s="507"/>
      <c r="AY127" s="129"/>
      <c r="AZ127" s="507"/>
      <c r="BA127" s="507"/>
      <c r="BB127" s="129"/>
      <c r="BC127" s="133"/>
      <c r="BD127" s="129"/>
      <c r="BE127" s="507"/>
      <c r="BF127" s="507"/>
      <c r="BG127" s="507"/>
      <c r="BH127" s="507"/>
      <c r="BI127" s="129"/>
      <c r="BJ127" s="129"/>
      <c r="CW127" s="460"/>
      <c r="CX127" s="61" t="s">
        <v>799</v>
      </c>
      <c r="CY127" s="61" t="s">
        <v>862</v>
      </c>
      <c r="CZ127" s="130" t="s">
        <v>878</v>
      </c>
      <c r="DA127" s="61" t="s">
        <v>762</v>
      </c>
      <c r="DB127" s="61" t="s">
        <v>810</v>
      </c>
      <c r="DC127" s="61" t="s">
        <v>822</v>
      </c>
      <c r="DD127" s="61"/>
      <c r="DE127" s="130" t="s">
        <v>865</v>
      </c>
      <c r="DF127" s="61" t="str">
        <f t="shared" si="0"/>
        <v>BEVトラック(小型)いすゞエルフmio EVZABNHR48AF自家用</v>
      </c>
      <c r="DG127" s="271">
        <v>4057000</v>
      </c>
    </row>
    <row r="128" spans="1:111" ht="6" customHeight="1">
      <c r="AW128" s="507"/>
      <c r="AX128" s="507"/>
      <c r="AY128" s="129"/>
      <c r="AZ128" s="507"/>
      <c r="BA128" s="507"/>
      <c r="BB128" s="129"/>
      <c r="BC128" s="133"/>
      <c r="BD128" s="129"/>
      <c r="BE128" s="507"/>
      <c r="BF128" s="507"/>
      <c r="BG128" s="507"/>
      <c r="BH128" s="507"/>
      <c r="BI128" s="129"/>
      <c r="BJ128" s="129"/>
      <c r="CW128" s="460"/>
      <c r="CX128" s="61" t="s">
        <v>799</v>
      </c>
      <c r="CY128" s="61" t="s">
        <v>862</v>
      </c>
      <c r="CZ128" s="130" t="s">
        <v>878</v>
      </c>
      <c r="DA128" s="61" t="s">
        <v>763</v>
      </c>
      <c r="DB128" s="61" t="s">
        <v>810</v>
      </c>
      <c r="DC128" s="130" t="s">
        <v>824</v>
      </c>
      <c r="DD128" s="61"/>
      <c r="DE128" s="130" t="s">
        <v>861</v>
      </c>
      <c r="DF128" s="61" t="str">
        <f t="shared" si="0"/>
        <v>BEVトラック(小型)いすゞエルフEVZABNJR48AF事業用</v>
      </c>
      <c r="DG128" s="271">
        <v>4846000</v>
      </c>
    </row>
    <row r="129" spans="1:111">
      <c r="A129" s="337" t="s">
        <v>52</v>
      </c>
      <c r="B129" s="518"/>
      <c r="C129" s="561"/>
      <c r="D129" s="561"/>
      <c r="E129" s="561"/>
      <c r="F129" s="561"/>
      <c r="G129" s="561"/>
      <c r="H129" s="561"/>
      <c r="I129" s="561"/>
      <c r="J129" s="561"/>
      <c r="K129" s="561"/>
      <c r="L129" s="561"/>
      <c r="M129" s="561"/>
      <c r="N129" s="561"/>
      <c r="O129" s="561"/>
      <c r="P129" s="519"/>
      <c r="Q129" t="s">
        <v>115</v>
      </c>
      <c r="AW129" s="507"/>
      <c r="AX129" s="507"/>
      <c r="AY129" s="129"/>
      <c r="AZ129" s="507"/>
      <c r="BA129" s="507"/>
      <c r="BB129" s="129"/>
      <c r="BC129" s="133"/>
      <c r="BD129" s="129"/>
      <c r="BE129" s="507"/>
      <c r="BF129" s="507"/>
      <c r="BG129" s="507"/>
      <c r="BH129" s="507"/>
      <c r="BI129" s="129"/>
      <c r="BJ129" s="129"/>
      <c r="CW129" s="460"/>
      <c r="CX129" s="61" t="s">
        <v>799</v>
      </c>
      <c r="CY129" s="61" t="s">
        <v>862</v>
      </c>
      <c r="CZ129" s="130" t="s">
        <v>878</v>
      </c>
      <c r="DA129" s="61" t="s">
        <v>763</v>
      </c>
      <c r="DB129" s="61" t="s">
        <v>810</v>
      </c>
      <c r="DC129" s="130" t="s">
        <v>824</v>
      </c>
      <c r="DD129" s="61"/>
      <c r="DE129" s="130" t="s">
        <v>865</v>
      </c>
      <c r="DF129" s="61" t="str">
        <f t="shared" si="0"/>
        <v>BEVトラック(小型)いすゞエルフEVZABNJR48AF自家用</v>
      </c>
      <c r="DG129" s="271">
        <v>4734000</v>
      </c>
    </row>
    <row r="130" spans="1:111" ht="6" customHeight="1">
      <c r="A130" s="337"/>
      <c r="AW130" s="507"/>
      <c r="AX130" s="507"/>
      <c r="AY130" s="129"/>
      <c r="AZ130" s="507"/>
      <c r="BA130" s="507"/>
      <c r="BB130" s="129"/>
      <c r="BC130" s="133"/>
      <c r="BD130" s="129"/>
      <c r="BE130" s="507"/>
      <c r="BF130" s="507"/>
      <c r="BG130" s="507"/>
      <c r="BH130" s="507"/>
      <c r="BI130" s="129"/>
      <c r="BJ130" s="129"/>
      <c r="CW130" s="460"/>
      <c r="CX130" s="61" t="s">
        <v>799</v>
      </c>
      <c r="CY130" s="61" t="s">
        <v>862</v>
      </c>
      <c r="CZ130" s="130" t="s">
        <v>878</v>
      </c>
      <c r="DA130" s="61" t="s">
        <v>763</v>
      </c>
      <c r="DB130" s="61" t="s">
        <v>810</v>
      </c>
      <c r="DC130" s="130" t="s">
        <v>825</v>
      </c>
      <c r="DD130" s="61"/>
      <c r="DE130" s="130" t="s">
        <v>861</v>
      </c>
      <c r="DF130" s="61" t="str">
        <f t="shared" si="0"/>
        <v>BEVトラック(小型)いすゞエルフEVZABNJR48AM事業用</v>
      </c>
      <c r="DG130" s="271">
        <v>4848000</v>
      </c>
    </row>
    <row r="131" spans="1:111">
      <c r="A131" s="337" t="s">
        <v>53</v>
      </c>
      <c r="B131" s="518"/>
      <c r="C131" s="561"/>
      <c r="D131" s="561"/>
      <c r="E131" s="561"/>
      <c r="F131" s="561"/>
      <c r="G131" s="561"/>
      <c r="H131" s="561"/>
      <c r="I131" s="561"/>
      <c r="J131" s="561"/>
      <c r="K131" s="561"/>
      <c r="L131" s="561"/>
      <c r="M131" s="561"/>
      <c r="N131" s="561"/>
      <c r="O131" s="561"/>
      <c r="P131" s="519"/>
      <c r="Q131" t="s">
        <v>114</v>
      </c>
      <c r="AW131" s="130"/>
      <c r="AX131" s="130"/>
      <c r="AY131" s="130"/>
      <c r="AZ131" s="130"/>
      <c r="BA131" s="130"/>
      <c r="BB131" s="130"/>
      <c r="BC131" s="130"/>
      <c r="BD131" s="130"/>
      <c r="BE131" s="130"/>
      <c r="BF131" s="130"/>
      <c r="BG131" s="130"/>
      <c r="BH131" s="130"/>
      <c r="BI131" s="130"/>
      <c r="BJ131" s="130"/>
      <c r="CW131" s="460"/>
      <c r="CX131" s="61" t="s">
        <v>799</v>
      </c>
      <c r="CY131" s="61" t="s">
        <v>862</v>
      </c>
      <c r="CZ131" s="130" t="s">
        <v>878</v>
      </c>
      <c r="DA131" s="61" t="s">
        <v>763</v>
      </c>
      <c r="DB131" s="61" t="s">
        <v>810</v>
      </c>
      <c r="DC131" s="130" t="s">
        <v>825</v>
      </c>
      <c r="DD131" s="61"/>
      <c r="DE131" s="130" t="s">
        <v>865</v>
      </c>
      <c r="DF131" s="61" t="str">
        <f t="shared" si="0"/>
        <v>BEVトラック(小型)いすゞエルフEVZABNJR48AM自家用</v>
      </c>
      <c r="DG131" s="271">
        <v>4736000</v>
      </c>
    </row>
    <row r="132" spans="1:111" ht="6" customHeight="1">
      <c r="A132" s="337"/>
      <c r="CW132" s="460"/>
      <c r="CX132" s="61" t="s">
        <v>799</v>
      </c>
      <c r="CY132" s="61" t="s">
        <v>862</v>
      </c>
      <c r="CZ132" s="130" t="s">
        <v>878</v>
      </c>
      <c r="DA132" s="61" t="s">
        <v>763</v>
      </c>
      <c r="DB132" s="61" t="s">
        <v>810</v>
      </c>
      <c r="DC132" s="130" t="s">
        <v>826</v>
      </c>
      <c r="DD132" s="61"/>
      <c r="DE132" s="130" t="s">
        <v>861</v>
      </c>
      <c r="DF132" s="61" t="str">
        <f t="shared" si="0"/>
        <v>BEVトラック(小型)いすゞエルフEVZABNLR48AM事業用</v>
      </c>
      <c r="DG132" s="271">
        <v>5315000</v>
      </c>
    </row>
    <row r="133" spans="1:111">
      <c r="A133" s="337" t="s">
        <v>54</v>
      </c>
      <c r="B133" s="472"/>
      <c r="C133" s="473"/>
      <c r="D133" s="473"/>
      <c r="E133" s="473"/>
      <c r="F133" s="473"/>
      <c r="G133" s="473"/>
      <c r="H133" s="473"/>
      <c r="I133" s="473"/>
      <c r="J133" s="473"/>
      <c r="K133" s="473"/>
      <c r="L133" s="473"/>
      <c r="M133" s="473"/>
      <c r="N133" s="473"/>
      <c r="O133" s="473"/>
      <c r="P133" s="474"/>
      <c r="CW133" s="460"/>
      <c r="CX133" s="61" t="s">
        <v>799</v>
      </c>
      <c r="CY133" s="61" t="s">
        <v>862</v>
      </c>
      <c r="CZ133" s="130" t="s">
        <v>878</v>
      </c>
      <c r="DA133" s="61" t="s">
        <v>763</v>
      </c>
      <c r="DB133" s="61" t="s">
        <v>810</v>
      </c>
      <c r="DC133" s="130" t="s">
        <v>826</v>
      </c>
      <c r="DD133" s="61"/>
      <c r="DE133" s="130" t="s">
        <v>865</v>
      </c>
      <c r="DF133" s="61" t="str">
        <f t="shared" si="0"/>
        <v>BEVトラック(小型)いすゞエルフEVZABNLR48AM自家用</v>
      </c>
      <c r="DG133" s="271">
        <v>5203000</v>
      </c>
    </row>
    <row r="134" spans="1:111" ht="6" customHeight="1">
      <c r="A134" s="337"/>
      <c r="CW134" s="460"/>
      <c r="CX134" s="61" t="s">
        <v>799</v>
      </c>
      <c r="CY134" s="61" t="s">
        <v>862</v>
      </c>
      <c r="CZ134" s="130" t="s">
        <v>878</v>
      </c>
      <c r="DA134" s="61" t="s">
        <v>763</v>
      </c>
      <c r="DB134" s="61" t="s">
        <v>810</v>
      </c>
      <c r="DC134" s="130" t="s">
        <v>827</v>
      </c>
      <c r="DD134" s="61"/>
      <c r="DE134" s="130" t="s">
        <v>861</v>
      </c>
      <c r="DF134" s="61" t="str">
        <f t="shared" si="0"/>
        <v>BEVトラック(小型)いすゞエルフEVZABNPR48AM事業用</v>
      </c>
      <c r="DG134" s="271">
        <v>7688000</v>
      </c>
    </row>
    <row r="135" spans="1:111">
      <c r="A135" s="337" t="s">
        <v>55</v>
      </c>
      <c r="B135" s="472"/>
      <c r="C135" s="473"/>
      <c r="D135" s="473"/>
      <c r="E135" s="473"/>
      <c r="F135" s="473"/>
      <c r="G135" s="473"/>
      <c r="H135" s="473"/>
      <c r="I135" s="473"/>
      <c r="J135" s="473"/>
      <c r="K135" s="473"/>
      <c r="L135" s="473"/>
      <c r="M135" s="473"/>
      <c r="N135" s="473"/>
      <c r="O135" s="473"/>
      <c r="P135" s="474"/>
      <c r="CW135" s="460"/>
      <c r="CX135" s="61" t="s">
        <v>799</v>
      </c>
      <c r="CY135" s="61" t="s">
        <v>862</v>
      </c>
      <c r="CZ135" s="130" t="s">
        <v>878</v>
      </c>
      <c r="DA135" s="61" t="s">
        <v>763</v>
      </c>
      <c r="DB135" s="61" t="s">
        <v>810</v>
      </c>
      <c r="DC135" s="130" t="s">
        <v>827</v>
      </c>
      <c r="DD135" s="61"/>
      <c r="DE135" s="130" t="s">
        <v>865</v>
      </c>
      <c r="DF135" s="61" t="str">
        <f t="shared" si="0"/>
        <v>BEVトラック(小型)いすゞエルフEVZABNPR48AM自家用</v>
      </c>
      <c r="DG135" s="271">
        <v>7576000</v>
      </c>
    </row>
    <row r="136" spans="1:111" ht="6" customHeight="1">
      <c r="A136" s="337"/>
      <c r="CW136" s="460"/>
      <c r="CX136" s="61" t="s">
        <v>799</v>
      </c>
      <c r="CY136" s="61" t="s">
        <v>862</v>
      </c>
      <c r="CZ136" s="130" t="s">
        <v>878</v>
      </c>
      <c r="DA136" s="61" t="s">
        <v>763</v>
      </c>
      <c r="DB136" s="61" t="s">
        <v>810</v>
      </c>
      <c r="DC136" s="130" t="s">
        <v>828</v>
      </c>
      <c r="DD136" s="61"/>
      <c r="DE136" s="130" t="s">
        <v>861</v>
      </c>
      <c r="DF136" s="61" t="str">
        <f t="shared" si="0"/>
        <v>BEVトラック(小型)いすゞエルフEVZABNMR48AM事業用</v>
      </c>
      <c r="DG136" s="271">
        <v>5796000</v>
      </c>
    </row>
    <row r="137" spans="1:111">
      <c r="A137" s="337" t="s">
        <v>56</v>
      </c>
      <c r="B137" s="472"/>
      <c r="C137" s="473"/>
      <c r="D137" s="473"/>
      <c r="E137" s="473"/>
      <c r="F137" s="473"/>
      <c r="G137" s="473"/>
      <c r="H137" s="473"/>
      <c r="I137" s="473"/>
      <c r="J137" s="473"/>
      <c r="K137" s="473"/>
      <c r="L137" s="473"/>
      <c r="M137" s="473"/>
      <c r="N137" s="473"/>
      <c r="O137" s="473"/>
      <c r="P137" s="474"/>
      <c r="CW137" s="460"/>
      <c r="CX137" s="61" t="s">
        <v>799</v>
      </c>
      <c r="CY137" s="61" t="s">
        <v>862</v>
      </c>
      <c r="CZ137" s="130" t="s">
        <v>878</v>
      </c>
      <c r="DA137" s="61" t="s">
        <v>763</v>
      </c>
      <c r="DB137" s="61" t="s">
        <v>810</v>
      </c>
      <c r="DC137" s="130" t="s">
        <v>828</v>
      </c>
      <c r="DD137" s="61"/>
      <c r="DE137" s="130" t="s">
        <v>865</v>
      </c>
      <c r="DF137" s="61" t="str">
        <f t="shared" si="0"/>
        <v>BEVトラック(小型)いすゞエルフEVZABNMR48AM自家用</v>
      </c>
      <c r="DG137" s="271">
        <v>5684000</v>
      </c>
    </row>
    <row r="138" spans="1:111" ht="6" customHeight="1">
      <c r="A138" s="337"/>
      <c r="CW138" s="460"/>
      <c r="CX138" s="61" t="s">
        <v>799</v>
      </c>
      <c r="CY138" s="61" t="s">
        <v>862</v>
      </c>
      <c r="CZ138" s="130" t="s">
        <v>878</v>
      </c>
      <c r="DA138" s="61" t="s">
        <v>763</v>
      </c>
      <c r="DB138" s="61" t="s">
        <v>810</v>
      </c>
      <c r="DC138" s="130" t="s">
        <v>829</v>
      </c>
      <c r="DD138" s="61"/>
      <c r="DE138" s="130" t="s">
        <v>861</v>
      </c>
      <c r="DF138" s="61" t="str">
        <f t="shared" si="0"/>
        <v>BEVトラック(小型)いすゞエルフEVZABNKR48AM事業用</v>
      </c>
      <c r="DG138" s="271">
        <v>5798000</v>
      </c>
    </row>
    <row r="139" spans="1:111">
      <c r="A139" s="337" t="s">
        <v>55</v>
      </c>
      <c r="B139" s="472"/>
      <c r="C139" s="473"/>
      <c r="D139" s="473"/>
      <c r="E139" s="473"/>
      <c r="F139" s="473"/>
      <c r="G139" s="473"/>
      <c r="H139" s="473"/>
      <c r="I139" s="473"/>
      <c r="J139" s="473"/>
      <c r="K139" s="473"/>
      <c r="L139" s="473"/>
      <c r="M139" s="473"/>
      <c r="N139" s="473"/>
      <c r="O139" s="473"/>
      <c r="P139" s="474"/>
      <c r="CW139" s="460"/>
      <c r="CX139" s="61" t="s">
        <v>799</v>
      </c>
      <c r="CY139" s="61" t="s">
        <v>862</v>
      </c>
      <c r="CZ139" s="130" t="s">
        <v>878</v>
      </c>
      <c r="DA139" s="61" t="s">
        <v>763</v>
      </c>
      <c r="DB139" s="61" t="s">
        <v>810</v>
      </c>
      <c r="DC139" s="130" t="s">
        <v>829</v>
      </c>
      <c r="DD139" s="61"/>
      <c r="DE139" s="130" t="s">
        <v>865</v>
      </c>
      <c r="DF139" s="61" t="str">
        <f t="shared" si="0"/>
        <v>BEVトラック(小型)いすゞエルフEVZABNKR48AM自家用</v>
      </c>
      <c r="DG139" s="271">
        <v>5686000</v>
      </c>
    </row>
    <row r="140" spans="1:111">
      <c r="A140" s="128"/>
      <c r="B140" s="129"/>
      <c r="C140" s="129"/>
      <c r="D140" s="129"/>
      <c r="E140" s="129"/>
      <c r="F140" s="129"/>
      <c r="G140" s="129"/>
      <c r="H140" s="129"/>
      <c r="I140" s="129"/>
      <c r="J140" s="129"/>
      <c r="K140" s="129"/>
      <c r="L140" s="129"/>
      <c r="M140" s="129"/>
      <c r="N140" s="129"/>
      <c r="O140" s="129"/>
      <c r="P140" s="129"/>
      <c r="CW140" s="460"/>
      <c r="CX140" s="290" t="s">
        <v>957</v>
      </c>
      <c r="CY140" s="290" t="s">
        <v>958</v>
      </c>
      <c r="CZ140" s="290" t="s">
        <v>745</v>
      </c>
      <c r="DA140" s="290" t="s">
        <v>959</v>
      </c>
      <c r="DB140" s="290" t="s">
        <v>960</v>
      </c>
      <c r="DC140" s="290" t="s">
        <v>961</v>
      </c>
      <c r="DD140" s="290"/>
      <c r="DE140" s="290" t="s">
        <v>168</v>
      </c>
      <c r="DF140" s="290" t="str">
        <f t="shared" si="0"/>
        <v>水素内燃トラック(中型)いすゞ水素エンジン中型トラック2PGFRR90S2改事業用</v>
      </c>
      <c r="DG140" s="293">
        <v>37000000</v>
      </c>
    </row>
    <row r="141" spans="1:111" ht="30">
      <c r="A141" s="479" t="str">
        <f>IF(B7=CA9,"記入不要","非化石エネルギー自動車の区分別導入台数とその割合の表（様式第１（その１１）")</f>
        <v>非化石エネルギー自動車の区分別導入台数とその割合の表（様式第１（その１１）</v>
      </c>
      <c r="B141" s="479"/>
      <c r="C141" s="479"/>
      <c r="D141" s="479"/>
      <c r="E141" s="479"/>
      <c r="F141" s="479"/>
      <c r="G141" s="479"/>
      <c r="H141" s="479"/>
      <c r="I141" s="479"/>
      <c r="J141" s="479"/>
      <c r="K141" s="479"/>
      <c r="L141" s="479"/>
      <c r="M141" s="479"/>
      <c r="N141" s="479"/>
      <c r="O141" s="479"/>
      <c r="P141" s="479"/>
      <c r="Q141" s="479"/>
      <c r="R141" s="479"/>
      <c r="S141" s="479"/>
      <c r="T141" s="479"/>
      <c r="U141" s="479"/>
      <c r="V141" s="479"/>
      <c r="W141" s="479"/>
      <c r="X141" s="479"/>
      <c r="Y141" s="479"/>
      <c r="CW141" s="460"/>
      <c r="CX141" s="290" t="s">
        <v>957</v>
      </c>
      <c r="CY141" s="290" t="s">
        <v>958</v>
      </c>
      <c r="CZ141" s="290" t="s">
        <v>745</v>
      </c>
      <c r="DA141" s="290" t="s">
        <v>959</v>
      </c>
      <c r="DB141" s="290" t="s">
        <v>960</v>
      </c>
      <c r="DC141" s="290" t="s">
        <v>961</v>
      </c>
      <c r="DD141" s="290"/>
      <c r="DE141" s="290" t="s">
        <v>169</v>
      </c>
      <c r="DF141" s="290" t="str">
        <f t="shared" si="0"/>
        <v>水素内燃トラック(中型)いすゞ水素エンジン中型トラック2PGFRR90S2改自家用</v>
      </c>
      <c r="DG141" s="293">
        <v>36888000</v>
      </c>
    </row>
    <row r="142" spans="1:111" ht="6" customHeight="1">
      <c r="A142" s="128"/>
      <c r="B142" s="129"/>
      <c r="C142" s="129"/>
      <c r="D142" s="129"/>
      <c r="E142" s="129"/>
      <c r="F142" s="129"/>
      <c r="G142" s="129"/>
      <c r="H142" s="129"/>
      <c r="I142" s="129"/>
      <c r="J142" s="129"/>
      <c r="K142" s="129"/>
      <c r="L142" s="129"/>
      <c r="M142" s="129"/>
      <c r="N142" s="129"/>
      <c r="O142" s="129"/>
      <c r="P142" s="129"/>
      <c r="CW142" s="460"/>
      <c r="CX142" s="290" t="s">
        <v>957</v>
      </c>
      <c r="CY142" s="290" t="s">
        <v>958</v>
      </c>
      <c r="CZ142" s="290" t="s">
        <v>745</v>
      </c>
      <c r="DA142" s="290" t="s">
        <v>959</v>
      </c>
      <c r="DB142" s="290" t="s">
        <v>963</v>
      </c>
      <c r="DC142" s="290" t="s">
        <v>961</v>
      </c>
      <c r="DD142" s="290"/>
      <c r="DE142" s="290" t="s">
        <v>168</v>
      </c>
      <c r="DF142" s="290" t="str">
        <f t="shared" si="0"/>
        <v>水素内燃トラック(中型)いすゞ水素エンジン中型トラック2RGFRR90S2改事業用</v>
      </c>
      <c r="DG142" s="293">
        <v>37000000</v>
      </c>
    </row>
    <row r="143" spans="1:111">
      <c r="A143" s="337" t="s">
        <v>602</v>
      </c>
      <c r="B143" s="587"/>
      <c r="C143" s="588"/>
      <c r="D143" s="588"/>
      <c r="E143" s="588"/>
      <c r="F143" s="588"/>
      <c r="G143" s="588"/>
      <c r="H143" s="588"/>
      <c r="I143" s="588"/>
      <c r="J143" s="588"/>
      <c r="K143" s="588"/>
      <c r="L143" s="588"/>
      <c r="M143" s="588"/>
      <c r="N143" s="588"/>
      <c r="O143" s="588"/>
      <c r="P143" s="589"/>
      <c r="CW143" s="460"/>
      <c r="CX143" s="290" t="s">
        <v>957</v>
      </c>
      <c r="CY143" s="290" t="s">
        <v>958</v>
      </c>
      <c r="CZ143" s="290" t="s">
        <v>745</v>
      </c>
      <c r="DA143" s="290" t="s">
        <v>959</v>
      </c>
      <c r="DB143" s="290" t="s">
        <v>963</v>
      </c>
      <c r="DC143" s="290" t="s">
        <v>961</v>
      </c>
      <c r="DD143" s="290"/>
      <c r="DE143" s="290" t="s">
        <v>169</v>
      </c>
      <c r="DF143" s="290" t="str">
        <f t="shared" si="0"/>
        <v>水素内燃トラック(中型)いすゞ水素エンジン中型トラック2RGFRR90S2改自家用</v>
      </c>
      <c r="DG143" s="293">
        <v>36888000</v>
      </c>
    </row>
    <row r="144" spans="1:111" ht="6" customHeight="1" thickBot="1">
      <c r="A144" s="337"/>
      <c r="B144" s="129"/>
      <c r="C144" s="129"/>
      <c r="D144" s="129"/>
      <c r="E144" s="129"/>
      <c r="F144" s="129"/>
      <c r="G144" s="129"/>
      <c r="H144" s="129"/>
      <c r="I144" s="129"/>
      <c r="J144" s="129"/>
      <c r="K144" s="129"/>
      <c r="L144" s="129"/>
      <c r="M144" s="129"/>
      <c r="N144" s="129"/>
      <c r="O144" s="129"/>
      <c r="P144" s="129"/>
      <c r="CW144" s="460"/>
      <c r="CX144" s="290" t="s">
        <v>957</v>
      </c>
      <c r="CY144" s="290" t="s">
        <v>958</v>
      </c>
      <c r="CZ144" s="290" t="s">
        <v>745</v>
      </c>
      <c r="DA144" s="290" t="s">
        <v>959</v>
      </c>
      <c r="DB144" s="290" t="s">
        <v>960</v>
      </c>
      <c r="DC144" s="290" t="s">
        <v>962</v>
      </c>
      <c r="DD144" s="290"/>
      <c r="DE144" s="290" t="s">
        <v>168</v>
      </c>
      <c r="DF144" s="290" t="str">
        <f t="shared" si="0"/>
        <v>水素内燃トラック(中型)いすゞ水素エンジン中型トラック2PGFRR90T2改事業用</v>
      </c>
      <c r="DG144" s="293">
        <v>36677000</v>
      </c>
    </row>
    <row r="145" spans="1:111">
      <c r="A145" s="337"/>
      <c r="B145" s="595" t="str">
        <f>IF(AND(B7=CA8,B143=""),"8トン以下","記入不要")</f>
        <v>記入不要</v>
      </c>
      <c r="C145" s="596"/>
      <c r="D145" s="596"/>
      <c r="E145" s="596"/>
      <c r="F145" s="596"/>
      <c r="G145" s="596"/>
      <c r="H145" s="596"/>
      <c r="I145" s="596"/>
      <c r="J145" s="596"/>
      <c r="K145" s="596"/>
      <c r="L145" s="596"/>
      <c r="M145" s="597"/>
      <c r="N145" s="595" t="str">
        <f>IF(AND(B7=CA8,B143=""),"8トン超","記入不要")</f>
        <v>記入不要</v>
      </c>
      <c r="O145" s="596"/>
      <c r="P145" s="596"/>
      <c r="Q145" s="596"/>
      <c r="R145" s="596"/>
      <c r="S145" s="596"/>
      <c r="T145" s="596"/>
      <c r="U145" s="596"/>
      <c r="V145" s="596"/>
      <c r="W145" s="596"/>
      <c r="X145" s="596"/>
      <c r="Y145" s="597"/>
      <c r="CW145" s="460"/>
      <c r="CX145" s="290" t="s">
        <v>957</v>
      </c>
      <c r="CY145" s="290" t="s">
        <v>958</v>
      </c>
      <c r="CZ145" s="290" t="s">
        <v>745</v>
      </c>
      <c r="DA145" s="290" t="s">
        <v>959</v>
      </c>
      <c r="DB145" s="290" t="s">
        <v>960</v>
      </c>
      <c r="DC145" s="290" t="s">
        <v>962</v>
      </c>
      <c r="DD145" s="290"/>
      <c r="DE145" s="290" t="s">
        <v>169</v>
      </c>
      <c r="DF145" s="290" t="str">
        <f t="shared" si="0"/>
        <v>水素内燃トラック(中型)いすゞ水素エンジン中型トラック2PGFRR90T2改自家用</v>
      </c>
      <c r="DG145" s="293">
        <v>36565000</v>
      </c>
    </row>
    <row r="146" spans="1:111" ht="19.5" thickBot="1">
      <c r="A146" s="337"/>
      <c r="B146" s="590" t="s">
        <v>604</v>
      </c>
      <c r="C146" s="535"/>
      <c r="D146" s="535" t="s">
        <v>605</v>
      </c>
      <c r="E146" s="535"/>
      <c r="F146" s="535" t="s">
        <v>606</v>
      </c>
      <c r="G146" s="535"/>
      <c r="H146" s="535" t="s">
        <v>607</v>
      </c>
      <c r="I146" s="535"/>
      <c r="J146" s="535" t="s">
        <v>608</v>
      </c>
      <c r="K146" s="535"/>
      <c r="L146" s="535" t="s">
        <v>609</v>
      </c>
      <c r="M146" s="574"/>
      <c r="N146" s="590" t="s">
        <v>604</v>
      </c>
      <c r="O146" s="535"/>
      <c r="P146" s="535" t="s">
        <v>605</v>
      </c>
      <c r="Q146" s="535"/>
      <c r="R146" s="535" t="s">
        <v>606</v>
      </c>
      <c r="S146" s="535"/>
      <c r="T146" s="535" t="s">
        <v>607</v>
      </c>
      <c r="U146" s="535"/>
      <c r="V146" s="535" t="s">
        <v>608</v>
      </c>
      <c r="W146" s="535"/>
      <c r="X146" s="535" t="s">
        <v>609</v>
      </c>
      <c r="Y146" s="574"/>
      <c r="CW146" s="460"/>
      <c r="CX146" s="290" t="s">
        <v>957</v>
      </c>
      <c r="CY146" s="290" t="s">
        <v>958</v>
      </c>
      <c r="CZ146" s="290" t="s">
        <v>745</v>
      </c>
      <c r="DA146" s="290" t="s">
        <v>959</v>
      </c>
      <c r="DB146" s="290" t="s">
        <v>963</v>
      </c>
      <c r="DC146" s="290" t="s">
        <v>962</v>
      </c>
      <c r="DD146" s="290"/>
      <c r="DE146" s="290" t="s">
        <v>168</v>
      </c>
      <c r="DF146" s="290" t="str">
        <f t="shared" si="0"/>
        <v>水素内燃トラック(中型)いすゞ水素エンジン中型トラック2RGFRR90T2改事業用</v>
      </c>
      <c r="DG146" s="293">
        <v>36677000</v>
      </c>
    </row>
    <row r="147" spans="1:111" ht="19.5" thickBot="1">
      <c r="A147" s="445" t="s">
        <v>603</v>
      </c>
      <c r="B147" s="537"/>
      <c r="C147" s="534"/>
      <c r="D147" s="534"/>
      <c r="E147" s="534"/>
      <c r="F147" s="534"/>
      <c r="G147" s="534"/>
      <c r="H147" s="534"/>
      <c r="I147" s="534"/>
      <c r="J147" s="534"/>
      <c r="K147" s="534"/>
      <c r="L147" s="534"/>
      <c r="M147" s="536"/>
      <c r="N147" s="532"/>
      <c r="O147" s="533"/>
      <c r="P147" s="533"/>
      <c r="Q147" s="533"/>
      <c r="R147" s="533"/>
      <c r="S147" s="533"/>
      <c r="T147" s="533"/>
      <c r="U147" s="533"/>
      <c r="V147" s="533"/>
      <c r="W147" s="533"/>
      <c r="X147" s="533"/>
      <c r="Y147" s="575"/>
      <c r="CW147" s="461"/>
      <c r="CX147" s="291" t="s">
        <v>957</v>
      </c>
      <c r="CY147" s="291" t="s">
        <v>958</v>
      </c>
      <c r="CZ147" s="291" t="s">
        <v>745</v>
      </c>
      <c r="DA147" s="291" t="s">
        <v>959</v>
      </c>
      <c r="DB147" s="291" t="s">
        <v>963</v>
      </c>
      <c r="DC147" s="291" t="s">
        <v>962</v>
      </c>
      <c r="DD147" s="291"/>
      <c r="DE147" s="291" t="s">
        <v>169</v>
      </c>
      <c r="DF147" s="291" t="str">
        <f t="shared" si="0"/>
        <v>水素内燃トラック(中型)いすゞ水素エンジン中型トラック2RGFRR90T2改自家用</v>
      </c>
      <c r="DG147" s="294">
        <v>36565000</v>
      </c>
    </row>
    <row r="148" spans="1:111">
      <c r="A148" s="446" t="s">
        <v>610</v>
      </c>
      <c r="B148" s="537"/>
      <c r="C148" s="534"/>
      <c r="D148" s="534"/>
      <c r="E148" s="534"/>
      <c r="F148" s="534"/>
      <c r="G148" s="534"/>
      <c r="H148" s="534"/>
      <c r="I148" s="534"/>
      <c r="J148" s="534"/>
      <c r="K148" s="534"/>
      <c r="L148" s="534"/>
      <c r="M148" s="536"/>
      <c r="N148" s="532"/>
      <c r="O148" s="533"/>
      <c r="P148" s="533"/>
      <c r="Q148" s="533"/>
      <c r="R148" s="533"/>
      <c r="S148" s="533"/>
      <c r="T148" s="533"/>
      <c r="U148" s="533"/>
      <c r="V148" s="533"/>
      <c r="W148" s="533"/>
      <c r="X148" s="533"/>
      <c r="Y148" s="575"/>
      <c r="CW148" s="459" t="s">
        <v>879</v>
      </c>
      <c r="CX148" s="266" t="s">
        <v>799</v>
      </c>
      <c r="CY148" s="266" t="s">
        <v>808</v>
      </c>
      <c r="CZ148" s="276" t="s">
        <v>879</v>
      </c>
      <c r="DA148" s="266" t="s">
        <v>764</v>
      </c>
      <c r="DB148" s="266" t="s">
        <v>810</v>
      </c>
      <c r="DC148" s="272" t="s">
        <v>830</v>
      </c>
      <c r="DD148" s="266"/>
      <c r="DE148" s="272" t="s">
        <v>861</v>
      </c>
      <c r="DF148" s="266" t="str">
        <f t="shared" ref="DF148:DF185" si="1">CX148&amp;CY148&amp;CZ148&amp;DA148&amp;DB148&amp;DC148&amp;DD148&amp;DE148</f>
        <v>BEV軽自動車(バン)スズキeエブリイ（クレード：2シーター）ZABS781Z事業用</v>
      </c>
      <c r="DG148" s="273">
        <v>1000000</v>
      </c>
    </row>
    <row r="149" spans="1:111">
      <c r="A149" s="447" t="s">
        <v>615</v>
      </c>
      <c r="B149" s="584"/>
      <c r="C149" s="533"/>
      <c r="D149" s="533"/>
      <c r="E149" s="533"/>
      <c r="F149" s="533"/>
      <c r="G149" s="533"/>
      <c r="H149" s="533"/>
      <c r="I149" s="533"/>
      <c r="J149" s="533"/>
      <c r="K149" s="533"/>
      <c r="L149" s="533"/>
      <c r="M149" s="575"/>
      <c r="N149" s="564"/>
      <c r="O149" s="534"/>
      <c r="P149" s="534"/>
      <c r="Q149" s="534"/>
      <c r="R149" s="534"/>
      <c r="S149" s="534"/>
      <c r="T149" s="534"/>
      <c r="U149" s="534"/>
      <c r="V149" s="534"/>
      <c r="W149" s="534"/>
      <c r="X149" s="534"/>
      <c r="Y149" s="536"/>
      <c r="CW149" s="460"/>
      <c r="CX149" s="61" t="s">
        <v>799</v>
      </c>
      <c r="CY149" s="61" t="s">
        <v>808</v>
      </c>
      <c r="CZ149" s="148" t="s">
        <v>879</v>
      </c>
      <c r="DA149" s="61" t="s">
        <v>765</v>
      </c>
      <c r="DB149" s="61" t="s">
        <v>810</v>
      </c>
      <c r="DC149" s="130" t="s">
        <v>830</v>
      </c>
      <c r="DD149" s="61"/>
      <c r="DE149" s="130" t="s">
        <v>861</v>
      </c>
      <c r="DF149" s="61" t="str">
        <f t="shared" si="1"/>
        <v>BEV軽自動車(バン)スズキeエブリイ（クレード：4シーター）ZABS781Z事業用</v>
      </c>
      <c r="DG149" s="271">
        <v>1000000</v>
      </c>
    </row>
    <row r="150" spans="1:111">
      <c r="A150" s="446" t="s">
        <v>611</v>
      </c>
      <c r="B150" s="537"/>
      <c r="C150" s="534"/>
      <c r="D150" s="534"/>
      <c r="E150" s="534"/>
      <c r="F150" s="534"/>
      <c r="G150" s="534"/>
      <c r="H150" s="534"/>
      <c r="I150" s="534"/>
      <c r="J150" s="534"/>
      <c r="K150" s="534"/>
      <c r="L150" s="534"/>
      <c r="M150" s="536"/>
      <c r="N150" s="564"/>
      <c r="O150" s="534"/>
      <c r="P150" s="534"/>
      <c r="Q150" s="534"/>
      <c r="R150" s="534"/>
      <c r="S150" s="534"/>
      <c r="T150" s="534"/>
      <c r="U150" s="534"/>
      <c r="V150" s="534"/>
      <c r="W150" s="534"/>
      <c r="X150" s="534"/>
      <c r="Y150" s="536"/>
      <c r="CW150" s="460"/>
      <c r="CX150" s="290" t="s">
        <v>946</v>
      </c>
      <c r="CY150" s="290" t="s">
        <v>808</v>
      </c>
      <c r="CZ150" s="295" t="s">
        <v>746</v>
      </c>
      <c r="DA150" s="290" t="s">
        <v>939</v>
      </c>
      <c r="DB150" s="295" t="s">
        <v>947</v>
      </c>
      <c r="DC150" s="295" t="s">
        <v>945</v>
      </c>
      <c r="DD150" s="290"/>
      <c r="DE150" s="290" t="s">
        <v>168</v>
      </c>
      <c r="DF150" s="290" t="str">
        <f t="shared" si="1"/>
        <v>バッテリー交換式軽自動車(バン)スズキCEV-BCEBDDA64V改事業用</v>
      </c>
      <c r="DG150" s="293">
        <v>2418000</v>
      </c>
    </row>
    <row r="151" spans="1:111">
      <c r="A151" s="446" t="s">
        <v>612</v>
      </c>
      <c r="B151" s="537"/>
      <c r="C151" s="534"/>
      <c r="D151" s="534"/>
      <c r="E151" s="534"/>
      <c r="F151" s="534"/>
      <c r="G151" s="534"/>
      <c r="H151" s="534"/>
      <c r="I151" s="534"/>
      <c r="J151" s="534"/>
      <c r="K151" s="534"/>
      <c r="L151" s="534"/>
      <c r="M151" s="536"/>
      <c r="N151" s="564"/>
      <c r="O151" s="534"/>
      <c r="P151" s="534"/>
      <c r="Q151" s="534"/>
      <c r="R151" s="534"/>
      <c r="S151" s="534"/>
      <c r="T151" s="534"/>
      <c r="U151" s="534"/>
      <c r="V151" s="534"/>
      <c r="W151" s="534"/>
      <c r="X151" s="534"/>
      <c r="Y151" s="536"/>
      <c r="CW151" s="460"/>
      <c r="CX151" s="290" t="s">
        <v>946</v>
      </c>
      <c r="CY151" s="290" t="s">
        <v>808</v>
      </c>
      <c r="CZ151" s="295" t="s">
        <v>746</v>
      </c>
      <c r="DA151" s="290" t="s">
        <v>939</v>
      </c>
      <c r="DB151" s="295" t="s">
        <v>948</v>
      </c>
      <c r="DC151" s="295" t="s">
        <v>945</v>
      </c>
      <c r="DD151" s="290"/>
      <c r="DE151" s="290" t="s">
        <v>168</v>
      </c>
      <c r="DF151" s="290" t="str">
        <f t="shared" si="1"/>
        <v>バッテリー交換式軽自動車(バン)スズキCEV-BCGBDDA64V改事業用</v>
      </c>
      <c r="DG151" s="293">
        <v>2418000</v>
      </c>
    </row>
    <row r="152" spans="1:111">
      <c r="A152" s="446" t="s">
        <v>613</v>
      </c>
      <c r="B152" s="537"/>
      <c r="C152" s="534"/>
      <c r="D152" s="534"/>
      <c r="E152" s="534"/>
      <c r="F152" s="534"/>
      <c r="G152" s="534"/>
      <c r="H152" s="534"/>
      <c r="I152" s="534"/>
      <c r="J152" s="534"/>
      <c r="K152" s="534"/>
      <c r="L152" s="534"/>
      <c r="M152" s="536"/>
      <c r="N152" s="564"/>
      <c r="O152" s="534"/>
      <c r="P152" s="534"/>
      <c r="Q152" s="534"/>
      <c r="R152" s="534"/>
      <c r="S152" s="534"/>
      <c r="T152" s="534"/>
      <c r="U152" s="534"/>
      <c r="V152" s="534"/>
      <c r="W152" s="534"/>
      <c r="X152" s="534"/>
      <c r="Y152" s="536"/>
      <c r="CW152" s="460"/>
      <c r="CX152" s="290" t="s">
        <v>946</v>
      </c>
      <c r="CY152" s="290" t="s">
        <v>808</v>
      </c>
      <c r="CZ152" s="295" t="s">
        <v>746</v>
      </c>
      <c r="DA152" s="290" t="s">
        <v>939</v>
      </c>
      <c r="DB152" s="295" t="s">
        <v>949</v>
      </c>
      <c r="DC152" s="295" t="s">
        <v>945</v>
      </c>
      <c r="DD152" s="290"/>
      <c r="DE152" s="290" t="s">
        <v>168</v>
      </c>
      <c r="DF152" s="290" t="str">
        <f t="shared" si="1"/>
        <v>バッテリー交換式軽自動車(バン)スズキCEV-BCHBDDA64V改事業用</v>
      </c>
      <c r="DG152" s="293">
        <v>2418000</v>
      </c>
    </row>
    <row r="153" spans="1:111" ht="19.5" thickBot="1">
      <c r="A153" s="448" t="s">
        <v>614</v>
      </c>
      <c r="B153" s="600"/>
      <c r="C153" s="601"/>
      <c r="D153" s="601"/>
      <c r="E153" s="601"/>
      <c r="F153" s="601"/>
      <c r="G153" s="601"/>
      <c r="H153" s="601"/>
      <c r="I153" s="601"/>
      <c r="J153" s="601"/>
      <c r="K153" s="601"/>
      <c r="L153" s="601"/>
      <c r="M153" s="602"/>
      <c r="N153" s="603"/>
      <c r="O153" s="601"/>
      <c r="P153" s="601"/>
      <c r="Q153" s="601"/>
      <c r="R153" s="601"/>
      <c r="S153" s="601"/>
      <c r="T153" s="601"/>
      <c r="U153" s="601"/>
      <c r="V153" s="601"/>
      <c r="W153" s="601"/>
      <c r="X153" s="601"/>
      <c r="Y153" s="602"/>
      <c r="CW153" s="460"/>
      <c r="CX153" s="290" t="s">
        <v>946</v>
      </c>
      <c r="CY153" s="290" t="s">
        <v>808</v>
      </c>
      <c r="CZ153" s="295" t="s">
        <v>746</v>
      </c>
      <c r="DA153" s="290" t="s">
        <v>940</v>
      </c>
      <c r="DB153" s="295" t="s">
        <v>947</v>
      </c>
      <c r="DC153" s="295" t="s">
        <v>945</v>
      </c>
      <c r="DD153" s="290"/>
      <c r="DE153" s="290" t="s">
        <v>168</v>
      </c>
      <c r="DF153" s="290" t="str">
        <f t="shared" si="1"/>
        <v>バッテリー交換式軽自動車(バン)スズキCEV-BFEBDDA64V改事業用</v>
      </c>
      <c r="DG153" s="293">
        <v>2527000</v>
      </c>
    </row>
    <row r="154" spans="1:111">
      <c r="A154" s="23"/>
      <c r="CW154" s="460"/>
      <c r="CX154" s="290" t="s">
        <v>946</v>
      </c>
      <c r="CY154" s="290" t="s">
        <v>808</v>
      </c>
      <c r="CZ154" s="295" t="s">
        <v>746</v>
      </c>
      <c r="DA154" s="290" t="s">
        <v>940</v>
      </c>
      <c r="DB154" s="295" t="s">
        <v>948</v>
      </c>
      <c r="DC154" s="295" t="s">
        <v>945</v>
      </c>
      <c r="DD154" s="290"/>
      <c r="DE154" s="290" t="s">
        <v>168</v>
      </c>
      <c r="DF154" s="290" t="str">
        <f t="shared" si="1"/>
        <v>バッテリー交換式軽自動車(バン)スズキCEV-BFGBDDA64V改事業用</v>
      </c>
      <c r="DG154" s="293">
        <v>2527000</v>
      </c>
    </row>
    <row r="155" spans="1:111" ht="30" customHeight="1" thickBot="1">
      <c r="A155" s="479" t="str">
        <f>IF(B7=CA9,"実施報告書（実績）（様式第１１（その５））","実施計画（様式第１（その６の１））")</f>
        <v>実施計画（様式第１（その６の１））</v>
      </c>
      <c r="B155" s="479"/>
      <c r="C155" s="479"/>
      <c r="D155" s="479"/>
      <c r="E155" s="479"/>
      <c r="F155" s="479"/>
      <c r="G155" s="479"/>
      <c r="H155" s="479"/>
      <c r="I155" s="479"/>
      <c r="J155" s="479"/>
      <c r="K155" s="479"/>
      <c r="L155" s="479"/>
      <c r="M155" s="479"/>
      <c r="N155" s="479"/>
      <c r="O155" s="479"/>
      <c r="P155" s="479"/>
      <c r="Q155" s="479"/>
      <c r="R155" s="479"/>
      <c r="S155" s="479"/>
      <c r="T155" s="479"/>
      <c r="U155" s="479"/>
      <c r="V155" s="479"/>
      <c r="W155" s="479"/>
      <c r="X155" s="479"/>
      <c r="Y155" s="479"/>
      <c r="Z155" s="479"/>
      <c r="AA155" s="479"/>
      <c r="AB155" s="479"/>
      <c r="AC155" s="479"/>
      <c r="AD155" s="479"/>
      <c r="AE155" s="479"/>
      <c r="AF155" s="479"/>
      <c r="AG155" s="479"/>
      <c r="AH155" s="479"/>
      <c r="AI155" s="479"/>
      <c r="AJ155" s="479"/>
      <c r="AK155" s="479"/>
      <c r="AL155" s="479"/>
      <c r="AM155" s="479"/>
      <c r="AN155" s="479"/>
      <c r="AO155" s="479"/>
      <c r="AP155" s="479"/>
      <c r="AQ155" s="479"/>
      <c r="AR155" s="479"/>
      <c r="AS155" s="479"/>
      <c r="AT155" s="479"/>
      <c r="AU155" s="479"/>
      <c r="AV155" s="479"/>
      <c r="AW155" s="479"/>
      <c r="AX155" s="479"/>
      <c r="AY155" s="479"/>
      <c r="AZ155" s="479"/>
      <c r="BA155" s="479"/>
      <c r="BB155" s="479"/>
      <c r="BC155" s="479"/>
      <c r="CW155" s="461"/>
      <c r="CX155" s="291" t="s">
        <v>946</v>
      </c>
      <c r="CY155" s="291" t="s">
        <v>808</v>
      </c>
      <c r="CZ155" s="296" t="s">
        <v>746</v>
      </c>
      <c r="DA155" s="291" t="s">
        <v>940</v>
      </c>
      <c r="DB155" s="296" t="s">
        <v>949</v>
      </c>
      <c r="DC155" s="296" t="s">
        <v>945</v>
      </c>
      <c r="DD155" s="291"/>
      <c r="DE155" s="291" t="s">
        <v>168</v>
      </c>
      <c r="DF155" s="291" t="str">
        <f t="shared" si="1"/>
        <v>バッテリー交換式軽自動車(バン)スズキCEV-BFHBDDA64V改事業用</v>
      </c>
      <c r="DG155" s="294">
        <v>2527000</v>
      </c>
    </row>
    <row r="156" spans="1:111" s="320" customFormat="1" ht="6" customHeight="1">
      <c r="A156" s="331">
        <v>1</v>
      </c>
      <c r="B156" s="320">
        <v>2</v>
      </c>
      <c r="C156" s="331">
        <v>3</v>
      </c>
      <c r="D156" s="320">
        <v>4</v>
      </c>
      <c r="E156" s="331">
        <v>5</v>
      </c>
      <c r="F156" s="320">
        <v>6</v>
      </c>
      <c r="G156" s="331">
        <v>7</v>
      </c>
      <c r="H156" s="320">
        <v>8</v>
      </c>
      <c r="I156" s="331">
        <v>9</v>
      </c>
      <c r="J156" s="320">
        <v>10</v>
      </c>
      <c r="K156" s="331">
        <v>11</v>
      </c>
      <c r="L156" s="320">
        <v>12</v>
      </c>
      <c r="M156" s="331">
        <v>13</v>
      </c>
      <c r="N156" s="320">
        <v>14</v>
      </c>
      <c r="O156" s="331">
        <v>15</v>
      </c>
      <c r="P156" s="320">
        <v>16</v>
      </c>
      <c r="Q156" s="331">
        <v>17</v>
      </c>
      <c r="R156" s="320">
        <v>18</v>
      </c>
      <c r="S156" s="331">
        <v>19</v>
      </c>
      <c r="T156" s="320">
        <v>20</v>
      </c>
      <c r="U156" s="331">
        <v>21</v>
      </c>
      <c r="V156" s="320">
        <v>22</v>
      </c>
      <c r="W156" s="331">
        <v>23</v>
      </c>
      <c r="X156" s="320">
        <v>24</v>
      </c>
      <c r="Y156" s="331">
        <v>25</v>
      </c>
      <c r="Z156" s="320">
        <v>26</v>
      </c>
      <c r="AA156" s="331">
        <v>27</v>
      </c>
      <c r="AB156" s="320">
        <v>28</v>
      </c>
      <c r="AC156" s="331">
        <v>29</v>
      </c>
      <c r="AD156" s="320">
        <v>30</v>
      </c>
      <c r="AE156" s="331">
        <v>31</v>
      </c>
      <c r="AF156" s="320">
        <v>32</v>
      </c>
      <c r="AG156" s="331">
        <v>33</v>
      </c>
      <c r="AH156" s="320">
        <v>34</v>
      </c>
      <c r="AI156" s="331">
        <v>35</v>
      </c>
      <c r="AJ156" s="320">
        <v>36</v>
      </c>
      <c r="AK156" s="331">
        <v>37</v>
      </c>
      <c r="AL156" s="320">
        <v>38</v>
      </c>
      <c r="AM156" s="331">
        <v>39</v>
      </c>
      <c r="AN156" s="320">
        <v>40</v>
      </c>
      <c r="AO156" s="331">
        <v>41</v>
      </c>
      <c r="AP156" s="320">
        <v>42</v>
      </c>
      <c r="AQ156" s="331">
        <v>43</v>
      </c>
      <c r="AR156" s="320">
        <v>44</v>
      </c>
      <c r="AS156" s="331">
        <v>45</v>
      </c>
      <c r="AT156" s="320">
        <v>46</v>
      </c>
      <c r="AU156" s="331">
        <v>47</v>
      </c>
      <c r="AV156" s="320">
        <v>48</v>
      </c>
      <c r="AW156" s="331">
        <v>49</v>
      </c>
      <c r="AX156" s="320">
        <v>50</v>
      </c>
      <c r="AY156" s="331">
        <v>51</v>
      </c>
      <c r="AZ156" s="320">
        <v>52</v>
      </c>
      <c r="BA156" s="331">
        <v>53</v>
      </c>
      <c r="BB156" s="320">
        <v>54</v>
      </c>
      <c r="BC156" s="331">
        <v>55</v>
      </c>
      <c r="CW156" s="459" t="s">
        <v>880</v>
      </c>
      <c r="CX156" s="332" t="s">
        <v>799</v>
      </c>
      <c r="CY156" s="332" t="s">
        <v>808</v>
      </c>
      <c r="CZ156" s="333" t="s">
        <v>880</v>
      </c>
      <c r="DA156" s="332" t="s">
        <v>766</v>
      </c>
      <c r="DB156" s="332" t="s">
        <v>810</v>
      </c>
      <c r="DC156" s="334" t="s">
        <v>831</v>
      </c>
      <c r="DD156" s="332"/>
      <c r="DE156" s="334" t="s">
        <v>861</v>
      </c>
      <c r="DF156" s="332" t="str">
        <f t="shared" si="1"/>
        <v>BEV軽自動車(バン)ダイハツe-HIJET（2シーター）ZABS781V事業用</v>
      </c>
      <c r="DG156" s="335">
        <v>1000000</v>
      </c>
    </row>
    <row r="157" spans="1:111" ht="24">
      <c r="B157" s="489" t="s">
        <v>57</v>
      </c>
      <c r="C157" s="490"/>
      <c r="D157" s="490"/>
      <c r="E157" s="490"/>
      <c r="F157" s="490"/>
      <c r="G157" s="490"/>
      <c r="H157" s="490"/>
      <c r="I157" s="490"/>
      <c r="J157" s="490"/>
      <c r="K157" s="490"/>
      <c r="L157" s="490"/>
      <c r="M157" s="490"/>
      <c r="N157" s="490"/>
      <c r="O157" s="490"/>
      <c r="P157" s="490"/>
      <c r="Q157" s="491"/>
      <c r="R157" s="489" t="s">
        <v>63</v>
      </c>
      <c r="S157" s="490"/>
      <c r="T157" s="490"/>
      <c r="U157" s="490"/>
      <c r="V157" s="490"/>
      <c r="W157" s="490"/>
      <c r="X157" s="490"/>
      <c r="Y157" s="490"/>
      <c r="Z157" s="490"/>
      <c r="AA157" s="490"/>
      <c r="AB157" s="490"/>
      <c r="AC157" s="490"/>
      <c r="AD157" s="490"/>
      <c r="AE157" s="490"/>
      <c r="AF157" s="490"/>
      <c r="AG157" s="490"/>
      <c r="AH157" s="490"/>
      <c r="AI157" s="490"/>
      <c r="AJ157" s="490"/>
      <c r="AK157" s="490"/>
      <c r="AL157" s="490"/>
      <c r="AM157" s="490"/>
      <c r="AN157" s="490"/>
      <c r="AO157" s="490"/>
      <c r="AP157" s="490"/>
      <c r="AQ157" s="490"/>
      <c r="AR157" s="490"/>
      <c r="AS157" s="490"/>
      <c r="AT157" s="490"/>
      <c r="AU157" s="490"/>
      <c r="AV157" s="490"/>
      <c r="AW157" s="490"/>
      <c r="AX157" s="490"/>
      <c r="AY157" s="490"/>
      <c r="AZ157" s="490"/>
      <c r="BA157" s="490"/>
      <c r="BB157" s="490"/>
      <c r="BC157" s="491"/>
      <c r="CW157" s="460"/>
      <c r="CX157" s="61" t="s">
        <v>799</v>
      </c>
      <c r="CY157" s="61" t="s">
        <v>808</v>
      </c>
      <c r="CZ157" s="277" t="s">
        <v>880</v>
      </c>
      <c r="DA157" s="61" t="s">
        <v>767</v>
      </c>
      <c r="DB157" s="61" t="s">
        <v>810</v>
      </c>
      <c r="DC157" s="130" t="s">
        <v>831</v>
      </c>
      <c r="DD157" s="61"/>
      <c r="DE157" s="130" t="s">
        <v>861</v>
      </c>
      <c r="DF157" s="61" t="str">
        <f t="shared" si="1"/>
        <v>BEV軽自動車(バン)ダイハツe-HIJET（4シーター）ZABS781V事業用</v>
      </c>
      <c r="DG157" s="271">
        <v>1000000</v>
      </c>
    </row>
    <row r="158" spans="1:111" ht="37.5" customHeight="1">
      <c r="A158" s="34"/>
      <c r="B158" s="82" t="s">
        <v>58</v>
      </c>
      <c r="C158" s="521" t="s">
        <v>59</v>
      </c>
      <c r="D158" s="521"/>
      <c r="E158" s="83" t="s">
        <v>95</v>
      </c>
      <c r="F158" s="521" t="s">
        <v>93</v>
      </c>
      <c r="G158" s="521"/>
      <c r="H158" s="521"/>
      <c r="I158" s="521" t="s">
        <v>60</v>
      </c>
      <c r="J158" s="521"/>
      <c r="K158" s="521"/>
      <c r="L158" s="84" t="s">
        <v>61</v>
      </c>
      <c r="M158" s="85"/>
      <c r="N158" s="580"/>
      <c r="O158" s="581"/>
      <c r="P158" s="549" t="s">
        <v>62</v>
      </c>
      <c r="Q158" s="549"/>
      <c r="R158" s="521" t="str">
        <f>IF(B7=CA9,"記入不要","営業所名")</f>
        <v>営業所名</v>
      </c>
      <c r="S158" s="521"/>
      <c r="T158" s="578" t="str">
        <f>IF(B7=CA9,"記入不要","営業所位置（使用本拠の位置・住所）")</f>
        <v>営業所位置（使用本拠の位置・住所）</v>
      </c>
      <c r="U158" s="578"/>
      <c r="V158" s="578"/>
      <c r="W158" s="578"/>
      <c r="X158" s="578"/>
      <c r="Y158" s="578"/>
      <c r="Z158" s="578"/>
      <c r="AA158" s="578"/>
      <c r="AB158" s="86" t="s">
        <v>65</v>
      </c>
      <c r="AC158" s="86" t="str">
        <f>IF(B7=CA9,"交付対象台数","記入不要")</f>
        <v>記入不要</v>
      </c>
      <c r="AD158" s="558" t="s">
        <v>502</v>
      </c>
      <c r="AE158" s="559"/>
      <c r="AF158" s="560"/>
      <c r="AG158" s="475" t="s">
        <v>503</v>
      </c>
      <c r="AH158" s="475"/>
      <c r="AI158" s="500" t="s">
        <v>504</v>
      </c>
      <c r="AJ158" s="475"/>
      <c r="AK158" s="500" t="s">
        <v>506</v>
      </c>
      <c r="AL158" s="475"/>
      <c r="AM158" s="515" t="s">
        <v>505</v>
      </c>
      <c r="AN158" s="515"/>
      <c r="AO158" s="521" t="s">
        <v>507</v>
      </c>
      <c r="AP158" s="521"/>
      <c r="AQ158" s="475" t="s">
        <v>510</v>
      </c>
      <c r="AR158" s="475"/>
      <c r="AS158" s="475"/>
      <c r="AT158" s="478" t="s">
        <v>509</v>
      </c>
      <c r="AU158" s="478"/>
      <c r="AV158" s="500" t="str">
        <f>IF(B7=CA8,"記入不要","補助金交付決定額（交付決定時の額）(円)")</f>
        <v>補助金交付決定額（交付決定時の額）(円)</v>
      </c>
      <c r="AW158" s="475"/>
      <c r="AX158" s="475" t="s">
        <v>508</v>
      </c>
      <c r="AY158" s="475"/>
      <c r="AZ158" s="146" t="s">
        <v>687</v>
      </c>
      <c r="BA158" s="502" t="s">
        <v>688</v>
      </c>
      <c r="BB158" s="502"/>
      <c r="BC158" s="502"/>
      <c r="BZ158" t="s">
        <v>318</v>
      </c>
      <c r="CA158" t="s">
        <v>319</v>
      </c>
      <c r="CB158" t="s">
        <v>320</v>
      </c>
      <c r="CW158" s="460"/>
      <c r="CX158" s="61" t="s">
        <v>799</v>
      </c>
      <c r="CY158" s="61" t="s">
        <v>808</v>
      </c>
      <c r="CZ158" s="277" t="s">
        <v>880</v>
      </c>
      <c r="DA158" s="61" t="s">
        <v>768</v>
      </c>
      <c r="DB158" s="61" t="s">
        <v>810</v>
      </c>
      <c r="DC158" s="130" t="s">
        <v>831</v>
      </c>
      <c r="DD158" s="61"/>
      <c r="DE158" s="130" t="s">
        <v>861</v>
      </c>
      <c r="DF158" s="61" t="str">
        <f t="shared" si="1"/>
        <v>BEV軽自動車(バン)ダイハツe-ATRAIZABS781V事業用</v>
      </c>
      <c r="DG158" s="271">
        <v>1000000</v>
      </c>
    </row>
    <row r="159" spans="1:111" ht="18.75" customHeight="1" thickBot="1">
      <c r="A159" s="318" t="s">
        <v>246</v>
      </c>
      <c r="B159" s="305"/>
      <c r="C159" s="509"/>
      <c r="D159" s="510"/>
      <c r="E159" s="317"/>
      <c r="F159" s="509"/>
      <c r="G159" s="526"/>
      <c r="H159" s="510"/>
      <c r="I159" s="472"/>
      <c r="J159" s="473"/>
      <c r="K159" s="474"/>
      <c r="L159" s="316"/>
      <c r="M159" s="301" t="s">
        <v>94</v>
      </c>
      <c r="N159" s="473"/>
      <c r="O159" s="474"/>
      <c r="P159" s="503"/>
      <c r="Q159" s="503"/>
      <c r="R159" s="540"/>
      <c r="S159" s="541"/>
      <c r="T159" s="503"/>
      <c r="U159" s="503"/>
      <c r="V159" s="503"/>
      <c r="W159" s="503"/>
      <c r="X159" s="503"/>
      <c r="Y159" s="503"/>
      <c r="Z159" s="503"/>
      <c r="AA159" s="503"/>
      <c r="AB159" s="307"/>
      <c r="AC159" s="307"/>
      <c r="AD159" s="518"/>
      <c r="AE159" s="561"/>
      <c r="AF159" s="519"/>
      <c r="AG159" s="501"/>
      <c r="AH159" s="501"/>
      <c r="AI159" s="476">
        <f>AD159-AG159</f>
        <v>0</v>
      </c>
      <c r="AJ159" s="477"/>
      <c r="AK159" s="520" t="e">
        <f>VLOOKUP(B159&amp;C159&amp;F159&amp;I159&amp;L159&amp;N159&amp;P159&amp;E159,$DF$106:$DG$230,2,0)</f>
        <v>#N/A</v>
      </c>
      <c r="AL159" s="520"/>
      <c r="AM159" s="516"/>
      <c r="AN159" s="517"/>
      <c r="AO159" s="504" t="e" cm="1">
        <f t="array" ref="AO159">INT(_xlfn.IFS(B159=$CN$8,AM159*2/3,B159=$CN$10,AM159*2/3,B159=$CN$9,AM159*1/2))</f>
        <v>#N/A</v>
      </c>
      <c r="AP159" s="505"/>
      <c r="AQ159" s="476" t="e">
        <f>FLOOR(AK159-AO159,1000)</f>
        <v>#N/A</v>
      </c>
      <c r="AR159" s="477"/>
      <c r="AS159" s="477"/>
      <c r="AT159" s="476" t="e">
        <f>FLOOR(MIN(AI159,AQ159),1000)</f>
        <v>#N/A</v>
      </c>
      <c r="AU159" s="477"/>
      <c r="AV159" s="501"/>
      <c r="AW159" s="501"/>
      <c r="AX159" s="476" t="e">
        <f>IF($B$7=$CA$8,AT159*AB159,MIN(AT159,AV159)*AC159)</f>
        <v>#N/A</v>
      </c>
      <c r="AY159" s="477"/>
      <c r="AZ159" s="299"/>
      <c r="BA159" s="503"/>
      <c r="BB159" s="503"/>
      <c r="BC159" s="503"/>
      <c r="BD159" s="328" t="str">
        <f>IF(BA159=$CD$8,"※本補助金は国の補助金と併用不可のため、他に国の補助金を受けている場合は申請不可となります","")</f>
        <v/>
      </c>
      <c r="BZ159">
        <f>AZ126*2</f>
        <v>0</v>
      </c>
      <c r="CA159" s="78">
        <f>BZ159/3</f>
        <v>0</v>
      </c>
      <c r="CB159" s="79">
        <f>AW126-CA159</f>
        <v>0</v>
      </c>
      <c r="CW159" s="461"/>
      <c r="CX159" s="268" t="s">
        <v>154</v>
      </c>
      <c r="CY159" s="268" t="s">
        <v>808</v>
      </c>
      <c r="CZ159" s="280" t="s">
        <v>747</v>
      </c>
      <c r="DA159" s="280" t="s">
        <v>954</v>
      </c>
      <c r="DB159" s="280" t="s">
        <v>955</v>
      </c>
      <c r="DC159" s="280" t="s">
        <v>956</v>
      </c>
      <c r="DD159" s="268"/>
      <c r="DE159" s="274" t="s">
        <v>168</v>
      </c>
      <c r="DF159" s="268" t="str">
        <f t="shared" si="1"/>
        <v>BEV軽自動車(バン)ダイハツハイゼット改造BEV3BDS700V改事業用</v>
      </c>
      <c r="DG159" s="275">
        <v>1000000</v>
      </c>
    </row>
    <row r="160" spans="1:111" ht="18.75" customHeight="1" thickBot="1">
      <c r="A160" s="318" t="s">
        <v>247</v>
      </c>
      <c r="B160" s="305"/>
      <c r="C160" s="509"/>
      <c r="D160" s="510"/>
      <c r="E160" s="317"/>
      <c r="F160" s="509"/>
      <c r="G160" s="526"/>
      <c r="H160" s="510"/>
      <c r="I160" s="472"/>
      <c r="J160" s="473"/>
      <c r="K160" s="474"/>
      <c r="L160" s="316"/>
      <c r="M160" s="301" t="s">
        <v>94</v>
      </c>
      <c r="N160" s="473"/>
      <c r="O160" s="474"/>
      <c r="P160" s="503"/>
      <c r="Q160" s="503"/>
      <c r="R160" s="472"/>
      <c r="S160" s="474"/>
      <c r="T160" s="503"/>
      <c r="U160" s="503"/>
      <c r="V160" s="503"/>
      <c r="W160" s="503"/>
      <c r="X160" s="503"/>
      <c r="Y160" s="503"/>
      <c r="Z160" s="503"/>
      <c r="AA160" s="503"/>
      <c r="AB160" s="309"/>
      <c r="AC160" s="309"/>
      <c r="AD160" s="518"/>
      <c r="AE160" s="561"/>
      <c r="AF160" s="519"/>
      <c r="AG160" s="501"/>
      <c r="AH160" s="501"/>
      <c r="AI160" s="476">
        <f t="shared" ref="AI160:AI163" si="2">AD160-AG160</f>
        <v>0</v>
      </c>
      <c r="AJ160" s="477"/>
      <c r="AK160" s="520" t="e">
        <f>VLOOKUP(B160&amp;C160&amp;F160&amp;I160&amp;L160&amp;N160&amp;P160&amp;E160,$DF$106:$DG$230,2,0)</f>
        <v>#N/A</v>
      </c>
      <c r="AL160" s="520"/>
      <c r="AM160" s="518"/>
      <c r="AN160" s="519"/>
      <c r="AO160" s="504" t="e" cm="1">
        <f t="array" ref="AO160">INT(_xlfn.IFS(B160=$CN$8,AM160*2/3,B160=$CN$10,AM160*2/3,B160=$CN$9,AM160*1/2))</f>
        <v>#N/A</v>
      </c>
      <c r="AP160" s="505"/>
      <c r="AQ160" s="476" t="e">
        <f t="shared" ref="AQ160:AQ163" si="3">FLOOR(AK160-AO160,1000)</f>
        <v>#N/A</v>
      </c>
      <c r="AR160" s="477"/>
      <c r="AS160" s="477"/>
      <c r="AT160" s="476" t="e">
        <f>FLOOR(MIN(AI160,AQ160),1000)</f>
        <v>#N/A</v>
      </c>
      <c r="AU160" s="477"/>
      <c r="AV160" s="501"/>
      <c r="AW160" s="501"/>
      <c r="AX160" s="476" t="e">
        <f t="shared" ref="AX160:AX163" si="4">IF($B$7=$CA$8,AT160*AB160,MIN(AT160,AV160)*AC160)</f>
        <v>#N/A</v>
      </c>
      <c r="AY160" s="477"/>
      <c r="AZ160" s="299"/>
      <c r="BA160" s="503"/>
      <c r="BB160" s="503"/>
      <c r="BC160" s="503"/>
      <c r="BD160" s="328" t="str">
        <f t="shared" ref="BD160:BD163" si="5">IF(BA160=$CD$8,"※本補助金は国の補助金と併用不可のため、他に国の補助金を受けている場合は申請不可となります","")</f>
        <v/>
      </c>
      <c r="BZ160">
        <f>AZ127*2</f>
        <v>0</v>
      </c>
      <c r="CA160" s="78">
        <f t="shared" ref="CA160:CA163" si="6">BZ160/3</f>
        <v>0</v>
      </c>
      <c r="CB160" s="79">
        <f>AW127-CA160</f>
        <v>0</v>
      </c>
      <c r="CW160" s="140" t="s">
        <v>881</v>
      </c>
      <c r="CX160" s="142" t="s">
        <v>799</v>
      </c>
      <c r="CY160" s="142" t="s">
        <v>808</v>
      </c>
      <c r="CZ160" s="281" t="s">
        <v>881</v>
      </c>
      <c r="DA160" s="142" t="s">
        <v>769</v>
      </c>
      <c r="DB160" s="142" t="s">
        <v>810</v>
      </c>
      <c r="DC160" s="279" t="s">
        <v>832</v>
      </c>
      <c r="DD160" s="142"/>
      <c r="DE160" s="279" t="s">
        <v>861</v>
      </c>
      <c r="DF160" s="266" t="str">
        <f t="shared" si="1"/>
        <v>BEV軽自動車(バン)トヨタピクシスバンZABS781M事業用</v>
      </c>
      <c r="DG160" s="282">
        <v>1000000</v>
      </c>
    </row>
    <row r="161" spans="1:111" ht="18.75" customHeight="1">
      <c r="A161" s="318" t="s">
        <v>248</v>
      </c>
      <c r="B161" s="305"/>
      <c r="C161" s="509"/>
      <c r="D161" s="510"/>
      <c r="E161" s="317"/>
      <c r="F161" s="509"/>
      <c r="G161" s="526"/>
      <c r="H161" s="510"/>
      <c r="I161" s="472"/>
      <c r="J161" s="473"/>
      <c r="K161" s="474"/>
      <c r="L161" s="316"/>
      <c r="M161" s="301" t="s">
        <v>94</v>
      </c>
      <c r="N161" s="473"/>
      <c r="O161" s="474"/>
      <c r="P161" s="503"/>
      <c r="Q161" s="503"/>
      <c r="R161" s="472"/>
      <c r="S161" s="474"/>
      <c r="T161" s="503"/>
      <c r="U161" s="503"/>
      <c r="V161" s="503"/>
      <c r="W161" s="503"/>
      <c r="X161" s="503"/>
      <c r="Y161" s="503"/>
      <c r="Z161" s="503"/>
      <c r="AA161" s="503"/>
      <c r="AB161" s="309"/>
      <c r="AC161" s="309"/>
      <c r="AD161" s="518"/>
      <c r="AE161" s="561"/>
      <c r="AF161" s="519"/>
      <c r="AG161" s="501"/>
      <c r="AH161" s="501"/>
      <c r="AI161" s="476">
        <f t="shared" si="2"/>
        <v>0</v>
      </c>
      <c r="AJ161" s="477"/>
      <c r="AK161" s="520" t="e">
        <f>VLOOKUP(B161&amp;C161&amp;F161&amp;I161&amp;L161&amp;N161&amp;P161&amp;E161,$DF$106:$DG$230,2,0)</f>
        <v>#N/A</v>
      </c>
      <c r="AL161" s="520"/>
      <c r="AM161" s="518"/>
      <c r="AN161" s="519"/>
      <c r="AO161" s="504" t="e" cm="1">
        <f t="array" ref="AO161">INT(_xlfn.IFS(B161=$CN$8,AM161*2/3,B161=$CN$10,AM161*2/3,B161=$CN$9,AM161*1/2))</f>
        <v>#N/A</v>
      </c>
      <c r="AP161" s="505"/>
      <c r="AQ161" s="476" t="e">
        <f t="shared" si="3"/>
        <v>#N/A</v>
      </c>
      <c r="AR161" s="477"/>
      <c r="AS161" s="477"/>
      <c r="AT161" s="476" t="e">
        <f>FLOOR(MIN(AI161,AQ161),1000)</f>
        <v>#N/A</v>
      </c>
      <c r="AU161" s="477"/>
      <c r="AV161" s="501"/>
      <c r="AW161" s="501"/>
      <c r="AX161" s="476" t="e">
        <f t="shared" si="4"/>
        <v>#N/A</v>
      </c>
      <c r="AY161" s="477"/>
      <c r="AZ161" s="299"/>
      <c r="BA161" s="503"/>
      <c r="BB161" s="503"/>
      <c r="BC161" s="503"/>
      <c r="BD161" s="328" t="str">
        <f t="shared" si="5"/>
        <v/>
      </c>
      <c r="BZ161">
        <f>AZ128*2</f>
        <v>0</v>
      </c>
      <c r="CA161" s="78">
        <f t="shared" si="6"/>
        <v>0</v>
      </c>
      <c r="CB161" s="79">
        <f>AW128-CA161</f>
        <v>0</v>
      </c>
      <c r="CW161" s="459" t="s">
        <v>882</v>
      </c>
      <c r="CX161" s="266" t="s">
        <v>799</v>
      </c>
      <c r="CY161" s="266" t="s">
        <v>808</v>
      </c>
      <c r="CZ161" s="276" t="s">
        <v>883</v>
      </c>
      <c r="DA161" s="266" t="s">
        <v>770</v>
      </c>
      <c r="DB161" s="266"/>
      <c r="DC161" s="272" t="s">
        <v>813</v>
      </c>
      <c r="DD161" s="266"/>
      <c r="DE161" s="272" t="s">
        <v>861</v>
      </c>
      <c r="DF161" s="266" t="str">
        <f t="shared" si="1"/>
        <v>BEV軽自動車(バン)柳州五菱or不明FKVfumei事業用</v>
      </c>
      <c r="DG161" s="273">
        <v>760000</v>
      </c>
    </row>
    <row r="162" spans="1:111" ht="18.75" customHeight="1">
      <c r="A162" s="318" t="s">
        <v>249</v>
      </c>
      <c r="B162" s="305"/>
      <c r="C162" s="509"/>
      <c r="D162" s="510"/>
      <c r="E162" s="317"/>
      <c r="F162" s="509"/>
      <c r="G162" s="526"/>
      <c r="H162" s="510"/>
      <c r="I162" s="472"/>
      <c r="J162" s="473"/>
      <c r="K162" s="474"/>
      <c r="L162" s="316"/>
      <c r="M162" s="301" t="s">
        <v>94</v>
      </c>
      <c r="N162" s="473"/>
      <c r="O162" s="474"/>
      <c r="P162" s="503"/>
      <c r="Q162" s="503"/>
      <c r="R162" s="472"/>
      <c r="S162" s="474"/>
      <c r="T162" s="503"/>
      <c r="U162" s="503"/>
      <c r="V162" s="503"/>
      <c r="W162" s="503"/>
      <c r="X162" s="503"/>
      <c r="Y162" s="503"/>
      <c r="Z162" s="503"/>
      <c r="AA162" s="503"/>
      <c r="AB162" s="309"/>
      <c r="AC162" s="309"/>
      <c r="AD162" s="518"/>
      <c r="AE162" s="561"/>
      <c r="AF162" s="519"/>
      <c r="AG162" s="501"/>
      <c r="AH162" s="501"/>
      <c r="AI162" s="476">
        <f t="shared" si="2"/>
        <v>0</v>
      </c>
      <c r="AJ162" s="477"/>
      <c r="AK162" s="520" t="e">
        <f>VLOOKUP(B162&amp;C162&amp;F162&amp;I162&amp;L162&amp;N162&amp;P162&amp;E162,$DF$106:$DG$230,2,0)</f>
        <v>#N/A</v>
      </c>
      <c r="AL162" s="520"/>
      <c r="AM162" s="518"/>
      <c r="AN162" s="519"/>
      <c r="AO162" s="504" t="e" cm="1">
        <f t="array" ref="AO162">INT(_xlfn.IFS(B162=$CN$8,AM162*2/3,B162=$CN$10,AM162*2/3,B162=$CN$9,AM162*1/2))</f>
        <v>#N/A</v>
      </c>
      <c r="AP162" s="505"/>
      <c r="AQ162" s="476" t="e">
        <f t="shared" si="3"/>
        <v>#N/A</v>
      </c>
      <c r="AR162" s="477"/>
      <c r="AS162" s="477"/>
      <c r="AT162" s="476" t="e">
        <f>FLOOR(MIN(AI162,AQ162),1000)</f>
        <v>#N/A</v>
      </c>
      <c r="AU162" s="477"/>
      <c r="AV162" s="501"/>
      <c r="AW162" s="501"/>
      <c r="AX162" s="476" t="e">
        <f t="shared" si="4"/>
        <v>#N/A</v>
      </c>
      <c r="AY162" s="477"/>
      <c r="AZ162" s="299"/>
      <c r="BA162" s="503"/>
      <c r="BB162" s="503"/>
      <c r="BC162" s="503"/>
      <c r="BD162" s="328" t="str">
        <f t="shared" si="5"/>
        <v/>
      </c>
      <c r="BZ162">
        <f>AZ129*2</f>
        <v>0</v>
      </c>
      <c r="CA162" s="78">
        <f t="shared" si="6"/>
        <v>0</v>
      </c>
      <c r="CB162" s="79">
        <f>AW129-CA162</f>
        <v>0</v>
      </c>
      <c r="CW162" s="460"/>
      <c r="CX162" s="61" t="s">
        <v>799</v>
      </c>
      <c r="CY162" s="61" t="s">
        <v>808</v>
      </c>
      <c r="CZ162" s="148" t="s">
        <v>883</v>
      </c>
      <c r="DA162" s="61" t="s">
        <v>771</v>
      </c>
      <c r="DB162" s="61"/>
      <c r="DC162" s="130" t="s">
        <v>813</v>
      </c>
      <c r="DD162" s="61"/>
      <c r="DE162" s="130" t="s">
        <v>861</v>
      </c>
      <c r="DF162" s="61" t="str">
        <f t="shared" si="1"/>
        <v>BEV軽自動車(バン)柳州五菱or不明FKTfumei事業用</v>
      </c>
      <c r="DG162" s="271">
        <v>873000</v>
      </c>
    </row>
    <row r="163" spans="1:111" ht="18.75" customHeight="1">
      <c r="A163" s="318" t="s">
        <v>250</v>
      </c>
      <c r="B163" s="305"/>
      <c r="C163" s="509"/>
      <c r="D163" s="510"/>
      <c r="E163" s="317"/>
      <c r="F163" s="509"/>
      <c r="G163" s="526"/>
      <c r="H163" s="510"/>
      <c r="I163" s="472"/>
      <c r="J163" s="473"/>
      <c r="K163" s="474"/>
      <c r="L163" s="316"/>
      <c r="M163" s="301" t="s">
        <v>94</v>
      </c>
      <c r="N163" s="473"/>
      <c r="O163" s="474"/>
      <c r="P163" s="503"/>
      <c r="Q163" s="503"/>
      <c r="R163" s="472"/>
      <c r="S163" s="474"/>
      <c r="T163" s="503"/>
      <c r="U163" s="503"/>
      <c r="V163" s="503"/>
      <c r="W163" s="503"/>
      <c r="X163" s="503"/>
      <c r="Y163" s="503"/>
      <c r="Z163" s="503"/>
      <c r="AA163" s="503"/>
      <c r="AB163" s="309"/>
      <c r="AC163" s="309"/>
      <c r="AD163" s="518"/>
      <c r="AE163" s="561"/>
      <c r="AF163" s="519"/>
      <c r="AG163" s="501"/>
      <c r="AH163" s="501"/>
      <c r="AI163" s="476">
        <f t="shared" si="2"/>
        <v>0</v>
      </c>
      <c r="AJ163" s="477"/>
      <c r="AK163" s="520" t="e">
        <f>VLOOKUP(B163&amp;C163&amp;F163&amp;I163&amp;L163&amp;N163&amp;P163&amp;E163,$DF$106:$DG$230,2,0)</f>
        <v>#N/A</v>
      </c>
      <c r="AL163" s="520"/>
      <c r="AM163" s="518"/>
      <c r="AN163" s="519"/>
      <c r="AO163" s="504" t="e" cm="1">
        <f t="array" ref="AO163">INT(_xlfn.IFS(B163=$CN$8,AM163*2/3,B163=$CN$10,AM163*2/3,B163=$CN$9,AM163*1/2))</f>
        <v>#N/A</v>
      </c>
      <c r="AP163" s="505"/>
      <c r="AQ163" s="476" t="e">
        <f t="shared" si="3"/>
        <v>#N/A</v>
      </c>
      <c r="AR163" s="477"/>
      <c r="AS163" s="477"/>
      <c r="AT163" s="476" t="e">
        <f>FLOOR(MIN(AI163,AQ163),1000)</f>
        <v>#N/A</v>
      </c>
      <c r="AU163" s="477"/>
      <c r="AV163" s="501"/>
      <c r="AW163" s="501"/>
      <c r="AX163" s="476" t="e">
        <f t="shared" si="4"/>
        <v>#N/A</v>
      </c>
      <c r="AY163" s="477"/>
      <c r="AZ163" s="299"/>
      <c r="BA163" s="503"/>
      <c r="BB163" s="503"/>
      <c r="BC163" s="503"/>
      <c r="BD163" s="328" t="str">
        <f t="shared" si="5"/>
        <v/>
      </c>
      <c r="BZ163">
        <f>AZ130*2</f>
        <v>0</v>
      </c>
      <c r="CA163" s="78">
        <f t="shared" si="6"/>
        <v>0</v>
      </c>
      <c r="CB163" s="79">
        <f>AW130-CA163</f>
        <v>0</v>
      </c>
      <c r="CW163" s="460"/>
      <c r="CX163" s="61" t="s">
        <v>799</v>
      </c>
      <c r="CY163" s="61" t="s">
        <v>862</v>
      </c>
      <c r="CZ163" s="61" t="s">
        <v>884</v>
      </c>
      <c r="DA163" s="61" t="s">
        <v>455</v>
      </c>
      <c r="DB163" s="61"/>
      <c r="DC163" s="130" t="s">
        <v>813</v>
      </c>
      <c r="DD163" s="61"/>
      <c r="DE163" s="130" t="s">
        <v>861</v>
      </c>
      <c r="DF163" s="61" t="str">
        <f t="shared" si="1"/>
        <v>BEVトラック(小型)DFSKor不明F1VSfumei事業用</v>
      </c>
      <c r="DG163" s="271">
        <v>1313000</v>
      </c>
    </row>
    <row r="164" spans="1:111" ht="18.75" customHeight="1">
      <c r="A164" s="29"/>
      <c r="AB164" s="437">
        <f>SUM(AB159:AB163)</f>
        <v>0</v>
      </c>
      <c r="AC164" s="437">
        <f>SUM(AC159:AC163)</f>
        <v>0</v>
      </c>
      <c r="AX164" s="542"/>
      <c r="AY164" s="543"/>
      <c r="CW164" s="460"/>
      <c r="CX164" s="61" t="s">
        <v>799</v>
      </c>
      <c r="CY164" s="61" t="s">
        <v>862</v>
      </c>
      <c r="CZ164" s="61" t="s">
        <v>884</v>
      </c>
      <c r="DA164" s="61" t="s">
        <v>455</v>
      </c>
      <c r="DB164" s="61"/>
      <c r="DC164" s="130" t="s">
        <v>813</v>
      </c>
      <c r="DD164" s="61"/>
      <c r="DE164" s="130" t="s">
        <v>865</v>
      </c>
      <c r="DF164" s="61" t="str">
        <f t="shared" si="1"/>
        <v>BEVトラック(小型)DFSKor不明F1VSfumei自家用</v>
      </c>
      <c r="DG164" s="271">
        <v>1201000</v>
      </c>
    </row>
    <row r="165" spans="1:111" ht="30" customHeight="1">
      <c r="A165" s="514" t="str">
        <f>IF(B7=CA8,"記入不要","実施報告書（車両）（様式第１１（その４の１））")</f>
        <v>実施報告書（車両）（様式第１１（その４の１））</v>
      </c>
      <c r="B165" s="514"/>
      <c r="C165" s="514"/>
      <c r="D165" s="514"/>
      <c r="E165" s="514"/>
      <c r="F165" s="514"/>
      <c r="G165" s="514"/>
      <c r="H165" s="514"/>
      <c r="I165" s="514"/>
      <c r="J165" s="514"/>
      <c r="K165" s="514"/>
      <c r="L165" s="514"/>
      <c r="M165" s="514"/>
      <c r="N165" s="514"/>
      <c r="O165" s="514"/>
      <c r="P165" s="514"/>
      <c r="Q165" s="514"/>
      <c r="R165" s="514"/>
      <c r="S165" s="514"/>
      <c r="T165" s="514"/>
      <c r="U165" s="514"/>
      <c r="V165" s="514"/>
      <c r="W165" s="514"/>
      <c r="X165" s="514"/>
      <c r="Y165" s="514"/>
      <c r="Z165" s="514"/>
      <c r="AA165" s="514"/>
      <c r="AB165" s="514"/>
      <c r="AC165" s="514"/>
      <c r="AD165" s="514"/>
      <c r="AE165" s="514"/>
      <c r="AF165" s="514"/>
      <c r="AG165" s="514"/>
      <c r="AH165" s="514"/>
      <c r="AI165" s="514"/>
      <c r="AJ165" s="514"/>
      <c r="AK165" s="514"/>
      <c r="AL165" s="514"/>
      <c r="AM165" s="514"/>
      <c r="AN165" s="514"/>
      <c r="AO165" s="514"/>
      <c r="AP165" s="514"/>
      <c r="AQ165" s="514"/>
      <c r="AR165" s="514"/>
      <c r="AS165" s="514"/>
      <c r="AT165" s="514"/>
      <c r="AU165" s="514"/>
      <c r="AV165" s="514"/>
      <c r="AW165" s="514"/>
      <c r="AX165" s="514"/>
      <c r="AY165" s="514"/>
      <c r="AZ165" s="514"/>
      <c r="BA165" s="514"/>
      <c r="BB165" s="514"/>
      <c r="BC165" s="514"/>
      <c r="BD165" s="514"/>
      <c r="BE165" s="514"/>
      <c r="BF165" s="514"/>
      <c r="BG165" s="514"/>
      <c r="BH165" s="514"/>
      <c r="BI165" s="514"/>
      <c r="BJ165" s="514"/>
      <c r="BK165" s="514"/>
      <c r="BL165" s="514"/>
      <c r="BM165" s="514"/>
      <c r="BN165" s="514"/>
      <c r="BO165" s="514"/>
      <c r="BP165" s="514"/>
      <c r="CW165" s="460"/>
      <c r="CX165" s="61" t="s">
        <v>799</v>
      </c>
      <c r="CY165" s="61" t="s">
        <v>862</v>
      </c>
      <c r="CZ165" s="61" t="s">
        <v>884</v>
      </c>
      <c r="DA165" s="61" t="s">
        <v>773</v>
      </c>
      <c r="DB165" s="61"/>
      <c r="DC165" s="130" t="s">
        <v>813</v>
      </c>
      <c r="DD165" s="61"/>
      <c r="DE165" s="130" t="s">
        <v>861</v>
      </c>
      <c r="DF165" s="61" t="str">
        <f t="shared" si="1"/>
        <v>BEVトラック(小型)DFSKor不明F1TSfumei事業用</v>
      </c>
      <c r="DG165" s="271">
        <v>915000</v>
      </c>
    </row>
    <row r="166" spans="1:111" s="141" customFormat="1" ht="6" customHeight="1">
      <c r="A166" s="436">
        <v>1</v>
      </c>
      <c r="B166" s="141">
        <v>2</v>
      </c>
      <c r="C166" s="141">
        <v>3</v>
      </c>
      <c r="D166" s="436">
        <v>4</v>
      </c>
      <c r="E166" s="141">
        <v>5</v>
      </c>
      <c r="F166" s="141">
        <v>6</v>
      </c>
      <c r="G166" s="436">
        <v>7</v>
      </c>
      <c r="H166" s="141">
        <v>8</v>
      </c>
      <c r="I166" s="141">
        <v>9</v>
      </c>
      <c r="J166" s="436">
        <v>10</v>
      </c>
      <c r="K166" s="141">
        <v>11</v>
      </c>
      <c r="L166" s="141">
        <v>12</v>
      </c>
      <c r="M166" s="436">
        <v>13</v>
      </c>
      <c r="N166" s="141">
        <v>14</v>
      </c>
      <c r="O166" s="141">
        <v>15</v>
      </c>
      <c r="P166" s="436">
        <v>16</v>
      </c>
      <c r="Q166" s="141">
        <v>17</v>
      </c>
      <c r="R166" s="141">
        <v>18</v>
      </c>
      <c r="S166" s="436">
        <v>19</v>
      </c>
      <c r="T166" s="141">
        <v>20</v>
      </c>
      <c r="U166" s="141">
        <v>21</v>
      </c>
      <c r="V166" s="436">
        <v>22</v>
      </c>
      <c r="W166" s="141">
        <v>23</v>
      </c>
      <c r="X166" s="141">
        <v>24</v>
      </c>
      <c r="Y166" s="436">
        <v>25</v>
      </c>
      <c r="Z166" s="141">
        <v>26</v>
      </c>
      <c r="AA166" s="141">
        <v>27</v>
      </c>
      <c r="AB166" s="436">
        <v>28</v>
      </c>
      <c r="AC166" s="141">
        <v>29</v>
      </c>
      <c r="AD166" s="141">
        <v>30</v>
      </c>
      <c r="AE166" s="436">
        <v>31</v>
      </c>
      <c r="AF166" s="141">
        <v>32</v>
      </c>
      <c r="AG166" s="141">
        <v>33</v>
      </c>
      <c r="AH166" s="436">
        <v>34</v>
      </c>
      <c r="AI166" s="141">
        <v>35</v>
      </c>
      <c r="AJ166" s="141">
        <v>36</v>
      </c>
      <c r="AK166" s="436">
        <v>37</v>
      </c>
      <c r="AL166" s="141">
        <v>38</v>
      </c>
      <c r="AM166" s="141">
        <v>39</v>
      </c>
      <c r="AN166" s="436">
        <v>40</v>
      </c>
      <c r="AO166" s="141">
        <v>41</v>
      </c>
      <c r="AP166" s="141">
        <v>42</v>
      </c>
      <c r="AQ166" s="436">
        <v>43</v>
      </c>
      <c r="AR166" s="141">
        <v>44</v>
      </c>
      <c r="AS166" s="141">
        <v>45</v>
      </c>
      <c r="AT166" s="436">
        <v>46</v>
      </c>
      <c r="AU166" s="141">
        <v>47</v>
      </c>
      <c r="AV166" s="141">
        <v>48</v>
      </c>
      <c r="AW166" s="436">
        <v>49</v>
      </c>
      <c r="AX166" s="141">
        <v>50</v>
      </c>
      <c r="AY166" s="141">
        <v>51</v>
      </c>
      <c r="AZ166" s="436">
        <v>52</v>
      </c>
      <c r="BA166" s="141">
        <v>53</v>
      </c>
      <c r="BB166" s="141">
        <v>54</v>
      </c>
      <c r="BC166" s="436">
        <v>55</v>
      </c>
      <c r="BD166" s="141">
        <v>56</v>
      </c>
      <c r="BE166" s="141">
        <v>57</v>
      </c>
      <c r="BF166" s="436">
        <v>58</v>
      </c>
      <c r="BG166" s="141">
        <v>59</v>
      </c>
      <c r="BH166" s="141">
        <v>60</v>
      </c>
      <c r="BI166" s="436">
        <v>61</v>
      </c>
      <c r="BJ166" s="141">
        <v>62</v>
      </c>
      <c r="BK166" s="141">
        <v>63</v>
      </c>
      <c r="BL166" s="141">
        <v>64</v>
      </c>
      <c r="BM166" s="141">
        <v>65</v>
      </c>
      <c r="BN166" s="141">
        <v>66</v>
      </c>
      <c r="CW166" s="460"/>
      <c r="CX166" s="61" t="s">
        <v>154</v>
      </c>
      <c r="CY166" s="61" t="s">
        <v>862</v>
      </c>
      <c r="CZ166" s="61" t="s">
        <v>884</v>
      </c>
      <c r="DA166" s="61" t="s">
        <v>773</v>
      </c>
      <c r="DB166" s="61"/>
      <c r="DC166" s="130" t="s">
        <v>813</v>
      </c>
      <c r="DD166" s="61"/>
      <c r="DE166" s="130" t="s">
        <v>169</v>
      </c>
      <c r="DF166" s="61" t="str">
        <f t="shared" si="1"/>
        <v>BEVトラック(小型)DFSKor不明F1TSfumei自家用</v>
      </c>
      <c r="DG166" s="340">
        <v>803000</v>
      </c>
    </row>
    <row r="167" spans="1:111" ht="24.95" customHeight="1">
      <c r="O167" s="489" t="s">
        <v>57</v>
      </c>
      <c r="P167" s="490"/>
      <c r="Q167" s="490"/>
      <c r="R167" s="490"/>
      <c r="S167" s="490"/>
      <c r="T167" s="490"/>
      <c r="U167" s="490"/>
      <c r="V167" s="490"/>
      <c r="W167" s="490"/>
      <c r="X167" s="490"/>
      <c r="Y167" s="490"/>
      <c r="Z167" s="490"/>
      <c r="AA167" s="490"/>
      <c r="AB167" s="490"/>
      <c r="AC167" s="490"/>
      <c r="AD167" s="490"/>
      <c r="AE167" s="490"/>
      <c r="AF167" s="490"/>
      <c r="AG167" s="490"/>
      <c r="AH167" s="490"/>
      <c r="AI167" s="490"/>
      <c r="AJ167" s="490"/>
      <c r="AK167" s="490"/>
      <c r="AL167" s="490"/>
      <c r="AM167" s="490"/>
      <c r="AN167" s="490"/>
      <c r="AO167" s="490"/>
      <c r="AP167" s="490"/>
      <c r="AQ167" s="490"/>
      <c r="AR167" s="491"/>
      <c r="AS167" s="489" t="s">
        <v>260</v>
      </c>
      <c r="AT167" s="490"/>
      <c r="AU167" s="490"/>
      <c r="AV167" s="490"/>
      <c r="AW167" s="490"/>
      <c r="AX167" s="490"/>
      <c r="AY167" s="490"/>
      <c r="AZ167" s="490"/>
      <c r="BA167" s="490"/>
      <c r="BB167" s="490"/>
      <c r="BC167" s="490"/>
      <c r="BD167" s="490"/>
      <c r="BE167" s="490"/>
      <c r="BF167" s="490"/>
      <c r="BG167" s="490"/>
      <c r="BH167" s="490"/>
      <c r="BI167" s="490"/>
      <c r="BJ167" s="490"/>
      <c r="BK167" s="490"/>
      <c r="BL167" s="490"/>
      <c r="BM167" s="490"/>
      <c r="BN167" s="490"/>
      <c r="BO167" s="490"/>
      <c r="BP167" s="491"/>
      <c r="CW167" s="460"/>
      <c r="CX167" s="61" t="s">
        <v>799</v>
      </c>
      <c r="CY167" s="61" t="s">
        <v>862</v>
      </c>
      <c r="CZ167" s="61" t="s">
        <v>885</v>
      </c>
      <c r="DA167" s="61" t="s">
        <v>774</v>
      </c>
      <c r="DB167" s="61"/>
      <c r="DC167" s="130" t="s">
        <v>813</v>
      </c>
      <c r="DD167" s="61"/>
      <c r="DE167" s="130" t="s">
        <v>861</v>
      </c>
      <c r="DF167" s="61" t="str">
        <f t="shared" si="1"/>
        <v>BEVトラック(小型)不明orFARIZONorファリゾンorShandongTangjunOulingAutoF11VSfumei事業用</v>
      </c>
      <c r="DG167" s="271">
        <v>4012000</v>
      </c>
    </row>
    <row r="168" spans="1:111" ht="41.25" customHeight="1">
      <c r="A168" s="60"/>
      <c r="B168" s="146" t="s">
        <v>251</v>
      </c>
      <c r="C168" s="569" t="s">
        <v>254</v>
      </c>
      <c r="D168" s="570"/>
      <c r="E168" s="562" t="s">
        <v>255</v>
      </c>
      <c r="F168" s="563"/>
      <c r="G168" s="529" t="s">
        <v>256</v>
      </c>
      <c r="H168" s="530"/>
      <c r="I168" s="530"/>
      <c r="J168" s="531"/>
      <c r="K168" s="529" t="s">
        <v>257</v>
      </c>
      <c r="L168" s="530"/>
      <c r="M168" s="530"/>
      <c r="N168" s="531"/>
      <c r="O168" s="149" t="s">
        <v>96</v>
      </c>
      <c r="P168" s="576" t="s">
        <v>97</v>
      </c>
      <c r="Q168" s="576"/>
      <c r="R168" s="286" t="s">
        <v>95</v>
      </c>
      <c r="S168" s="555" t="s">
        <v>253</v>
      </c>
      <c r="T168" s="556"/>
      <c r="U168" s="556"/>
      <c r="V168" s="557"/>
      <c r="W168" s="555" t="s">
        <v>252</v>
      </c>
      <c r="X168" s="556"/>
      <c r="Y168" s="556"/>
      <c r="Z168" s="557"/>
      <c r="AA168" s="555" t="s">
        <v>98</v>
      </c>
      <c r="AB168" s="556"/>
      <c r="AC168" s="556"/>
      <c r="AD168" s="557"/>
      <c r="AE168" s="555" t="s">
        <v>99</v>
      </c>
      <c r="AF168" s="556"/>
      <c r="AG168" s="557"/>
      <c r="AH168" s="521" t="s">
        <v>100</v>
      </c>
      <c r="AI168" s="521"/>
      <c r="AJ168" s="521"/>
      <c r="AK168" s="521"/>
      <c r="AL168" s="552" t="s">
        <v>101</v>
      </c>
      <c r="AM168" s="553"/>
      <c r="AN168" s="553"/>
      <c r="AO168" s="554"/>
      <c r="AP168" s="572" t="s">
        <v>102</v>
      </c>
      <c r="AQ168" s="573"/>
      <c r="AR168" s="150" t="s">
        <v>258</v>
      </c>
      <c r="AS168" s="146" t="s">
        <v>970</v>
      </c>
      <c r="AT168" s="146" t="s">
        <v>259</v>
      </c>
      <c r="AU168" s="571" t="s">
        <v>103</v>
      </c>
      <c r="AV168" s="531"/>
      <c r="AW168" s="567" t="s">
        <v>625</v>
      </c>
      <c r="AX168" s="567"/>
      <c r="AY168" s="565" t="s">
        <v>626</v>
      </c>
      <c r="AZ168" s="566"/>
      <c r="BA168" s="565" t="s">
        <v>627</v>
      </c>
      <c r="BB168" s="566"/>
      <c r="BC168" s="577" t="s">
        <v>506</v>
      </c>
      <c r="BD168" s="577"/>
      <c r="BE168" s="568" t="s">
        <v>505</v>
      </c>
      <c r="BF168" s="568"/>
      <c r="BG168" s="568" t="s">
        <v>628</v>
      </c>
      <c r="BH168" s="568"/>
      <c r="BI168" s="569" t="s">
        <v>629</v>
      </c>
      <c r="BJ168" s="570"/>
      <c r="BK168" s="511" t="s">
        <v>509</v>
      </c>
      <c r="BL168" s="512"/>
      <c r="BM168" s="464" t="s">
        <v>630</v>
      </c>
      <c r="BN168" s="465"/>
      <c r="BO168" s="550" t="s">
        <v>631</v>
      </c>
      <c r="BP168" s="551"/>
      <c r="BZ168" t="s">
        <v>376</v>
      </c>
      <c r="CA168" t="s">
        <v>501</v>
      </c>
      <c r="CB168" s="79"/>
      <c r="CW168" s="460"/>
      <c r="CX168" s="61" t="s">
        <v>799</v>
      </c>
      <c r="CY168" s="61" t="s">
        <v>862</v>
      </c>
      <c r="CZ168" s="61" t="s">
        <v>885</v>
      </c>
      <c r="DA168" s="61" t="s">
        <v>774</v>
      </c>
      <c r="DB168" s="61"/>
      <c r="DC168" s="130" t="s">
        <v>813</v>
      </c>
      <c r="DD168" s="61"/>
      <c r="DE168" s="130" t="s">
        <v>865</v>
      </c>
      <c r="DF168" s="61" t="str">
        <f t="shared" si="1"/>
        <v>BEVトラック(小型)不明orFARIZONorファリゾンorShandongTangjunOulingAutoF11VSfumei自家用</v>
      </c>
      <c r="DG168" s="271">
        <v>3900000</v>
      </c>
    </row>
    <row r="169" spans="1:111">
      <c r="A169" s="318" t="str">
        <f>IF(ROW()-168 &lt;=$AC$164, ROW()-168&amp;"台目", "")</f>
        <v/>
      </c>
      <c r="B169" s="308"/>
      <c r="C169" s="509"/>
      <c r="D169" s="510"/>
      <c r="E169" s="509"/>
      <c r="F169" s="510"/>
      <c r="G169" s="509"/>
      <c r="H169" s="526"/>
      <c r="I169" s="526"/>
      <c r="J169" s="510"/>
      <c r="K169" s="509"/>
      <c r="L169" s="526"/>
      <c r="M169" s="526"/>
      <c r="N169" s="510"/>
      <c r="O169" s="308"/>
      <c r="P169" s="527"/>
      <c r="Q169" s="527"/>
      <c r="R169" s="306"/>
      <c r="S169" s="310"/>
      <c r="T169" s="311"/>
      <c r="U169" s="312"/>
      <c r="V169" s="313"/>
      <c r="W169" s="310"/>
      <c r="X169" s="311"/>
      <c r="Y169" s="312"/>
      <c r="Z169" s="313"/>
      <c r="AA169" s="509"/>
      <c r="AB169" s="526"/>
      <c r="AC169" s="526"/>
      <c r="AD169" s="510"/>
      <c r="AE169" s="509"/>
      <c r="AF169" s="526"/>
      <c r="AG169" s="510"/>
      <c r="AH169" s="527"/>
      <c r="AI169" s="527"/>
      <c r="AJ169" s="527"/>
      <c r="AK169" s="527"/>
      <c r="AL169" s="314"/>
      <c r="AM169" s="54" t="s">
        <v>47</v>
      </c>
      <c r="AN169" s="526"/>
      <c r="AO169" s="510"/>
      <c r="AP169" s="509"/>
      <c r="AQ169" s="510"/>
      <c r="AR169" s="308"/>
      <c r="AS169" s="449"/>
      <c r="AT169" s="315"/>
      <c r="AU169" s="528"/>
      <c r="AV169" s="528"/>
      <c r="AW169" s="522"/>
      <c r="AX169" s="522"/>
      <c r="AY169" s="523"/>
      <c r="AZ169" s="524"/>
      <c r="BA169" s="466">
        <f t="shared" ref="BA169:BA200" si="7">AW169-AY169</f>
        <v>0</v>
      </c>
      <c r="BB169" s="467"/>
      <c r="BC169" s="468" t="e">
        <f t="shared" ref="BC169:BC200" si="8">VLOOKUP(O169&amp;P169&amp;AE169&amp;AH169&amp;AL169&amp;AN169&amp;AP169&amp;R169,$DF$106:$DG$230,2,0)</f>
        <v>#N/A</v>
      </c>
      <c r="BD169" s="468"/>
      <c r="BE169" s="522"/>
      <c r="BF169" s="522"/>
      <c r="BG169" s="468" t="e" cm="1">
        <f t="array" ref="BG169">INT(_xlfn.IFS(O169=$CN$8,BE169*2/3,O169=$CN$10,BE169*2/3,O169=$CN$9,BE169*1/2))</f>
        <v>#N/A</v>
      </c>
      <c r="BH169" s="468"/>
      <c r="BI169" s="466" t="e">
        <f>FLOOR(BC169-BG169,1000)</f>
        <v>#N/A</v>
      </c>
      <c r="BJ169" s="467"/>
      <c r="BK169" s="466" t="e">
        <f>FLOOR(MIN(BA169,BI169),1000)</f>
        <v>#N/A</v>
      </c>
      <c r="BL169" s="467"/>
      <c r="BM169" s="462"/>
      <c r="BN169" s="463"/>
      <c r="BO169" s="466" t="e">
        <f>MIN(BK169,BM169)</f>
        <v>#N/A</v>
      </c>
      <c r="BP169" s="467"/>
      <c r="BZ169" t="str">
        <f t="shared" ref="BZ169:BZ200" si="9">S169&amp;" "&amp;T169&amp;" "&amp;U169&amp;" "&amp;V169</f>
        <v xml:space="preserve">   </v>
      </c>
      <c r="CA169" t="str">
        <f t="shared" ref="CA169:CA200" si="10">W169&amp;" "&amp;X169&amp;" "&amp;Y169&amp;" "&amp;Z169</f>
        <v xml:space="preserve">   </v>
      </c>
      <c r="CE169" s="61"/>
      <c r="CW169" s="460"/>
      <c r="CX169" s="61" t="s">
        <v>799</v>
      </c>
      <c r="CY169" s="61" t="s">
        <v>862</v>
      </c>
      <c r="CZ169" s="61" t="s">
        <v>885</v>
      </c>
      <c r="DA169" s="61" t="s">
        <v>775</v>
      </c>
      <c r="DB169" s="61"/>
      <c r="DC169" s="130" t="s">
        <v>813</v>
      </c>
      <c r="DD169" s="61"/>
      <c r="DE169" s="130" t="s">
        <v>861</v>
      </c>
      <c r="DF169" s="61" t="str">
        <f t="shared" si="1"/>
        <v>BEVトラック(小型)不明orFARIZONorファリゾンorShandongTangjunOulingAutoF11TSfumei事業用</v>
      </c>
      <c r="DG169" s="271">
        <v>2562000</v>
      </c>
    </row>
    <row r="170" spans="1:111">
      <c r="A170" s="318" t="str">
        <f t="shared" ref="A170:A218" si="11">IF(ROW()-168 &lt;=$AC$164, ROW()-168&amp;"台目", "")</f>
        <v/>
      </c>
      <c r="B170" s="308"/>
      <c r="C170" s="509"/>
      <c r="D170" s="510"/>
      <c r="E170" s="509"/>
      <c r="F170" s="510"/>
      <c r="G170" s="509"/>
      <c r="H170" s="526"/>
      <c r="I170" s="526"/>
      <c r="J170" s="510"/>
      <c r="K170" s="509"/>
      <c r="L170" s="526"/>
      <c r="M170" s="526"/>
      <c r="N170" s="510"/>
      <c r="O170" s="308"/>
      <c r="P170" s="527"/>
      <c r="Q170" s="527"/>
      <c r="R170" s="306"/>
      <c r="S170" s="310"/>
      <c r="T170" s="311"/>
      <c r="U170" s="312"/>
      <c r="V170" s="313"/>
      <c r="W170" s="310"/>
      <c r="X170" s="311"/>
      <c r="Y170" s="312"/>
      <c r="Z170" s="313"/>
      <c r="AA170" s="509"/>
      <c r="AB170" s="526"/>
      <c r="AC170" s="526"/>
      <c r="AD170" s="510"/>
      <c r="AE170" s="509"/>
      <c r="AF170" s="526"/>
      <c r="AG170" s="510"/>
      <c r="AH170" s="527"/>
      <c r="AI170" s="527"/>
      <c r="AJ170" s="527"/>
      <c r="AK170" s="527"/>
      <c r="AL170" s="314"/>
      <c r="AM170" s="134" t="s">
        <v>47</v>
      </c>
      <c r="AN170" s="526"/>
      <c r="AO170" s="510"/>
      <c r="AP170" s="509"/>
      <c r="AQ170" s="510"/>
      <c r="AR170" s="308"/>
      <c r="AS170" s="449"/>
      <c r="AT170" s="315"/>
      <c r="AU170" s="528"/>
      <c r="AV170" s="528"/>
      <c r="AW170" s="522"/>
      <c r="AX170" s="522"/>
      <c r="AY170" s="523"/>
      <c r="AZ170" s="524"/>
      <c r="BA170" s="466">
        <f t="shared" si="7"/>
        <v>0</v>
      </c>
      <c r="BB170" s="467"/>
      <c r="BC170" s="468" t="e">
        <f t="shared" si="8"/>
        <v>#N/A</v>
      </c>
      <c r="BD170" s="468"/>
      <c r="BE170" s="522"/>
      <c r="BF170" s="522"/>
      <c r="BG170" s="468" t="e" cm="1">
        <f t="array" ref="BG170">INT(_xlfn.IFS(O170=$CN$8,BE170*2/3,O170=$CN$10,BE170*2/3,O170=$CN$9,BE170*1/2))</f>
        <v>#N/A</v>
      </c>
      <c r="BH170" s="468"/>
      <c r="BI170" s="466" t="e">
        <f t="shared" ref="BI170:BI218" si="12">FLOOR(BC170-BG170,1000)</f>
        <v>#N/A</v>
      </c>
      <c r="BJ170" s="467"/>
      <c r="BK170" s="466" t="e">
        <f t="shared" ref="BK170:BK218" si="13">FLOOR(MIN(BA170,BI170),1000)</f>
        <v>#N/A</v>
      </c>
      <c r="BL170" s="467"/>
      <c r="BM170" s="462"/>
      <c r="BN170" s="463"/>
      <c r="BO170" s="466" t="e">
        <f t="shared" ref="BO170:BO218" si="14">MIN(BK170,BM170)</f>
        <v>#N/A</v>
      </c>
      <c r="BP170" s="467"/>
      <c r="BZ170" t="str">
        <f t="shared" si="9"/>
        <v xml:space="preserve">   </v>
      </c>
      <c r="CA170" t="str">
        <f t="shared" si="10"/>
        <v xml:space="preserve">   </v>
      </c>
      <c r="CE170" s="61"/>
      <c r="CW170" s="460"/>
      <c r="CX170" s="61" t="s">
        <v>799</v>
      </c>
      <c r="CY170" s="61" t="s">
        <v>862</v>
      </c>
      <c r="CZ170" s="61" t="s">
        <v>885</v>
      </c>
      <c r="DA170" s="61" t="s">
        <v>775</v>
      </c>
      <c r="DB170" s="61"/>
      <c r="DC170" s="130" t="s">
        <v>813</v>
      </c>
      <c r="DD170" s="61"/>
      <c r="DE170" s="130" t="s">
        <v>865</v>
      </c>
      <c r="DF170" s="61" t="str">
        <f t="shared" si="1"/>
        <v>BEVトラック(小型)不明orFARIZONorファリゾンorShandongTangjunOulingAutoF11TSfumei自家用</v>
      </c>
      <c r="DG170" s="271">
        <v>2450000</v>
      </c>
    </row>
    <row r="171" spans="1:111">
      <c r="A171" s="318" t="str">
        <f t="shared" si="11"/>
        <v/>
      </c>
      <c r="B171" s="308"/>
      <c r="C171" s="509"/>
      <c r="D171" s="510"/>
      <c r="E171" s="509"/>
      <c r="F171" s="510"/>
      <c r="G171" s="509"/>
      <c r="H171" s="526"/>
      <c r="I171" s="526"/>
      <c r="J171" s="510"/>
      <c r="K171" s="509"/>
      <c r="L171" s="526"/>
      <c r="M171" s="526"/>
      <c r="N171" s="510"/>
      <c r="O171" s="308"/>
      <c r="P171" s="527"/>
      <c r="Q171" s="527"/>
      <c r="R171" s="306"/>
      <c r="S171" s="310"/>
      <c r="T171" s="311"/>
      <c r="U171" s="312"/>
      <c r="V171" s="313"/>
      <c r="W171" s="310"/>
      <c r="X171" s="311"/>
      <c r="Y171" s="312"/>
      <c r="Z171" s="313"/>
      <c r="AA171" s="509"/>
      <c r="AB171" s="526"/>
      <c r="AC171" s="526"/>
      <c r="AD171" s="510"/>
      <c r="AE171" s="509"/>
      <c r="AF171" s="526"/>
      <c r="AG171" s="510"/>
      <c r="AH171" s="527"/>
      <c r="AI171" s="527"/>
      <c r="AJ171" s="527"/>
      <c r="AK171" s="527"/>
      <c r="AL171" s="314"/>
      <c r="AM171" s="134" t="s">
        <v>47</v>
      </c>
      <c r="AN171" s="526"/>
      <c r="AO171" s="510"/>
      <c r="AP171" s="509"/>
      <c r="AQ171" s="510"/>
      <c r="AR171" s="308"/>
      <c r="AS171" s="449"/>
      <c r="AT171" s="315"/>
      <c r="AU171" s="528"/>
      <c r="AV171" s="528"/>
      <c r="AW171" s="522"/>
      <c r="AX171" s="522"/>
      <c r="AY171" s="523"/>
      <c r="AZ171" s="524"/>
      <c r="BA171" s="466">
        <f t="shared" si="7"/>
        <v>0</v>
      </c>
      <c r="BB171" s="467"/>
      <c r="BC171" s="468" t="e">
        <f t="shared" si="8"/>
        <v>#N/A</v>
      </c>
      <c r="BD171" s="468"/>
      <c r="BE171" s="522"/>
      <c r="BF171" s="522"/>
      <c r="BG171" s="468" t="e" cm="1">
        <f t="array" ref="BG171">INT(_xlfn.IFS(O171=$CN$8,BE171*2/3,O171=$CN$10,BE171*2/3,O171=$CN$9,BE171*1/2))</f>
        <v>#N/A</v>
      </c>
      <c r="BH171" s="468"/>
      <c r="BI171" s="466" t="e">
        <f t="shared" si="12"/>
        <v>#N/A</v>
      </c>
      <c r="BJ171" s="467"/>
      <c r="BK171" s="466" t="e">
        <f t="shared" si="13"/>
        <v>#N/A</v>
      </c>
      <c r="BL171" s="467"/>
      <c r="BM171" s="462"/>
      <c r="BN171" s="463"/>
      <c r="BO171" s="466" t="e">
        <f t="shared" si="14"/>
        <v>#N/A</v>
      </c>
      <c r="BP171" s="467"/>
      <c r="BZ171" t="str">
        <f t="shared" si="9"/>
        <v xml:space="preserve">   </v>
      </c>
      <c r="CA171" t="str">
        <f t="shared" si="10"/>
        <v xml:space="preserve">   </v>
      </c>
      <c r="CE171" s="61"/>
      <c r="CW171" s="460"/>
      <c r="CX171" s="61" t="s">
        <v>799</v>
      </c>
      <c r="CY171" s="61" t="s">
        <v>862</v>
      </c>
      <c r="CZ171" s="61" t="s">
        <v>886</v>
      </c>
      <c r="DA171" s="283" t="s">
        <v>777</v>
      </c>
      <c r="DB171" s="283"/>
      <c r="DC171" s="130" t="s">
        <v>813</v>
      </c>
      <c r="DD171" s="283"/>
      <c r="DE171" s="130" t="s">
        <v>861</v>
      </c>
      <c r="DF171" s="61" t="str">
        <f t="shared" si="1"/>
        <v>BEVトラック(小型)SANYor不明F3Tfumei事業用</v>
      </c>
      <c r="DG171" s="284">
        <v>4178000</v>
      </c>
    </row>
    <row r="172" spans="1:111" ht="19.5" thickBot="1">
      <c r="A172" s="318" t="str">
        <f t="shared" si="11"/>
        <v/>
      </c>
      <c r="B172" s="308"/>
      <c r="C172" s="509"/>
      <c r="D172" s="510"/>
      <c r="E172" s="509"/>
      <c r="F172" s="510"/>
      <c r="G172" s="509"/>
      <c r="H172" s="526"/>
      <c r="I172" s="526"/>
      <c r="J172" s="510"/>
      <c r="K172" s="509"/>
      <c r="L172" s="526"/>
      <c r="M172" s="526"/>
      <c r="N172" s="510"/>
      <c r="O172" s="308"/>
      <c r="P172" s="527"/>
      <c r="Q172" s="527"/>
      <c r="R172" s="306"/>
      <c r="S172" s="310"/>
      <c r="T172" s="311"/>
      <c r="U172" s="312"/>
      <c r="V172" s="313"/>
      <c r="W172" s="310"/>
      <c r="X172" s="311"/>
      <c r="Y172" s="312"/>
      <c r="Z172" s="313"/>
      <c r="AA172" s="509"/>
      <c r="AB172" s="526"/>
      <c r="AC172" s="526"/>
      <c r="AD172" s="510"/>
      <c r="AE172" s="509"/>
      <c r="AF172" s="526"/>
      <c r="AG172" s="510"/>
      <c r="AH172" s="527"/>
      <c r="AI172" s="527"/>
      <c r="AJ172" s="527"/>
      <c r="AK172" s="527"/>
      <c r="AL172" s="314"/>
      <c r="AM172" s="134" t="s">
        <v>47</v>
      </c>
      <c r="AN172" s="526"/>
      <c r="AO172" s="510"/>
      <c r="AP172" s="509"/>
      <c r="AQ172" s="510"/>
      <c r="AR172" s="308"/>
      <c r="AS172" s="449"/>
      <c r="AT172" s="315"/>
      <c r="AU172" s="528"/>
      <c r="AV172" s="528"/>
      <c r="AW172" s="522"/>
      <c r="AX172" s="522"/>
      <c r="AY172" s="523"/>
      <c r="AZ172" s="524"/>
      <c r="BA172" s="466">
        <f t="shared" si="7"/>
        <v>0</v>
      </c>
      <c r="BB172" s="467"/>
      <c r="BC172" s="468" t="e">
        <f t="shared" si="8"/>
        <v>#N/A</v>
      </c>
      <c r="BD172" s="468"/>
      <c r="BE172" s="522"/>
      <c r="BF172" s="522"/>
      <c r="BG172" s="468" t="e" cm="1">
        <f t="array" ref="BG172">INT(_xlfn.IFS(O172=$CN$8,BE172*2/3,O172=$CN$10,BE172*2/3,O172=$CN$9,BE172*1/2))</f>
        <v>#N/A</v>
      </c>
      <c r="BH172" s="468"/>
      <c r="BI172" s="466" t="e">
        <f t="shared" si="12"/>
        <v>#N/A</v>
      </c>
      <c r="BJ172" s="467"/>
      <c r="BK172" s="466" t="e">
        <f t="shared" si="13"/>
        <v>#N/A</v>
      </c>
      <c r="BL172" s="467"/>
      <c r="BM172" s="462"/>
      <c r="BN172" s="463"/>
      <c r="BO172" s="466" t="e">
        <f t="shared" si="14"/>
        <v>#N/A</v>
      </c>
      <c r="BP172" s="467"/>
      <c r="BZ172" t="str">
        <f t="shared" si="9"/>
        <v xml:space="preserve">   </v>
      </c>
      <c r="CA172" t="str">
        <f t="shared" si="10"/>
        <v xml:space="preserve">   </v>
      </c>
      <c r="CE172" s="61"/>
      <c r="CW172" s="461"/>
      <c r="CX172" s="268" t="s">
        <v>799</v>
      </c>
      <c r="CY172" s="268" t="s">
        <v>862</v>
      </c>
      <c r="CZ172" s="268" t="s">
        <v>886</v>
      </c>
      <c r="DA172" s="285" t="s">
        <v>777</v>
      </c>
      <c r="DB172" s="268"/>
      <c r="DC172" s="274" t="s">
        <v>813</v>
      </c>
      <c r="DD172" s="268"/>
      <c r="DE172" s="274" t="s">
        <v>865</v>
      </c>
      <c r="DF172" s="61" t="str">
        <f t="shared" si="1"/>
        <v>BEVトラック(小型)SANYor不明F3Tfumei自家用</v>
      </c>
      <c r="DG172" s="275">
        <v>4066000</v>
      </c>
    </row>
    <row r="173" spans="1:111">
      <c r="A173" s="318" t="str">
        <f t="shared" si="11"/>
        <v/>
      </c>
      <c r="B173" s="308"/>
      <c r="C173" s="509"/>
      <c r="D173" s="510"/>
      <c r="E173" s="509"/>
      <c r="F173" s="510"/>
      <c r="G173" s="509"/>
      <c r="H173" s="526"/>
      <c r="I173" s="526"/>
      <c r="J173" s="510"/>
      <c r="K173" s="509"/>
      <c r="L173" s="526"/>
      <c r="M173" s="526"/>
      <c r="N173" s="510"/>
      <c r="O173" s="308"/>
      <c r="P173" s="527"/>
      <c r="Q173" s="527"/>
      <c r="R173" s="306"/>
      <c r="S173" s="310"/>
      <c r="T173" s="311"/>
      <c r="U173" s="312"/>
      <c r="V173" s="313"/>
      <c r="W173" s="310"/>
      <c r="X173" s="311"/>
      <c r="Y173" s="312"/>
      <c r="Z173" s="313"/>
      <c r="AA173" s="509"/>
      <c r="AB173" s="526"/>
      <c r="AC173" s="526"/>
      <c r="AD173" s="510"/>
      <c r="AE173" s="509"/>
      <c r="AF173" s="526"/>
      <c r="AG173" s="510"/>
      <c r="AH173" s="527"/>
      <c r="AI173" s="527"/>
      <c r="AJ173" s="527"/>
      <c r="AK173" s="527"/>
      <c r="AL173" s="314"/>
      <c r="AM173" s="134" t="s">
        <v>47</v>
      </c>
      <c r="AN173" s="526"/>
      <c r="AO173" s="510"/>
      <c r="AP173" s="509"/>
      <c r="AQ173" s="510"/>
      <c r="AR173" s="308"/>
      <c r="AS173" s="449"/>
      <c r="AT173" s="315"/>
      <c r="AU173" s="528"/>
      <c r="AV173" s="528"/>
      <c r="AW173" s="522"/>
      <c r="AX173" s="522"/>
      <c r="AY173" s="523"/>
      <c r="AZ173" s="524"/>
      <c r="BA173" s="466">
        <f t="shared" si="7"/>
        <v>0</v>
      </c>
      <c r="BB173" s="467"/>
      <c r="BC173" s="468" t="e">
        <f t="shared" si="8"/>
        <v>#N/A</v>
      </c>
      <c r="BD173" s="468"/>
      <c r="BE173" s="522"/>
      <c r="BF173" s="522"/>
      <c r="BG173" s="468" t="e" cm="1">
        <f t="array" ref="BG173">INT(_xlfn.IFS(O173=$CN$8,BE173*2/3,O173=$CN$10,BE173*2/3,O173=$CN$9,BE173*1/2))</f>
        <v>#N/A</v>
      </c>
      <c r="BH173" s="468"/>
      <c r="BI173" s="466" t="e">
        <f t="shared" si="12"/>
        <v>#N/A</v>
      </c>
      <c r="BJ173" s="467"/>
      <c r="BK173" s="466" t="e">
        <f t="shared" si="13"/>
        <v>#N/A</v>
      </c>
      <c r="BL173" s="467"/>
      <c r="BM173" s="462"/>
      <c r="BN173" s="463"/>
      <c r="BO173" s="466" t="e">
        <f t="shared" si="14"/>
        <v>#N/A</v>
      </c>
      <c r="BP173" s="467"/>
      <c r="BZ173" t="str">
        <f t="shared" si="9"/>
        <v xml:space="preserve">   </v>
      </c>
      <c r="CA173" t="str">
        <f t="shared" si="10"/>
        <v xml:space="preserve">   </v>
      </c>
      <c r="CE173" s="61"/>
      <c r="CW173" s="459" t="s">
        <v>887</v>
      </c>
      <c r="CX173" s="266" t="s">
        <v>799</v>
      </c>
      <c r="CY173" s="266" t="s">
        <v>862</v>
      </c>
      <c r="CZ173" s="272" t="s">
        <v>888</v>
      </c>
      <c r="DA173" s="272" t="s">
        <v>690</v>
      </c>
      <c r="DB173" s="272" t="s">
        <v>305</v>
      </c>
      <c r="DC173" s="266" t="s">
        <v>889</v>
      </c>
      <c r="DD173" s="266" t="s">
        <v>306</v>
      </c>
      <c r="DE173" s="272" t="s">
        <v>168</v>
      </c>
      <c r="DF173" s="266" t="str">
        <f t="shared" si="1"/>
        <v>BEVトラック(小型)三菱ふそうeCanterZABFEAVKS事業用</v>
      </c>
      <c r="DG173" s="273">
        <v>5139000</v>
      </c>
    </row>
    <row r="174" spans="1:111">
      <c r="A174" s="318" t="str">
        <f t="shared" si="11"/>
        <v/>
      </c>
      <c r="B174" s="308"/>
      <c r="C174" s="509"/>
      <c r="D174" s="510"/>
      <c r="E174" s="509"/>
      <c r="F174" s="510"/>
      <c r="G174" s="509"/>
      <c r="H174" s="526"/>
      <c r="I174" s="526"/>
      <c r="J174" s="510"/>
      <c r="K174" s="509"/>
      <c r="L174" s="526"/>
      <c r="M174" s="526"/>
      <c r="N174" s="510"/>
      <c r="O174" s="308"/>
      <c r="P174" s="527"/>
      <c r="Q174" s="527"/>
      <c r="R174" s="306"/>
      <c r="S174" s="310"/>
      <c r="T174" s="311"/>
      <c r="U174" s="312"/>
      <c r="V174" s="313"/>
      <c r="W174" s="310"/>
      <c r="X174" s="311"/>
      <c r="Y174" s="312"/>
      <c r="Z174" s="313"/>
      <c r="AA174" s="509"/>
      <c r="AB174" s="526"/>
      <c r="AC174" s="526"/>
      <c r="AD174" s="510"/>
      <c r="AE174" s="509"/>
      <c r="AF174" s="526"/>
      <c r="AG174" s="510"/>
      <c r="AH174" s="527"/>
      <c r="AI174" s="527"/>
      <c r="AJ174" s="527"/>
      <c r="AK174" s="527"/>
      <c r="AL174" s="314"/>
      <c r="AM174" s="134" t="s">
        <v>47</v>
      </c>
      <c r="AN174" s="526"/>
      <c r="AO174" s="510"/>
      <c r="AP174" s="509"/>
      <c r="AQ174" s="510"/>
      <c r="AR174" s="308"/>
      <c r="AS174" s="449"/>
      <c r="AT174" s="315"/>
      <c r="AU174" s="528"/>
      <c r="AV174" s="528"/>
      <c r="AW174" s="522"/>
      <c r="AX174" s="522"/>
      <c r="AY174" s="523"/>
      <c r="AZ174" s="524"/>
      <c r="BA174" s="466">
        <f t="shared" si="7"/>
        <v>0</v>
      </c>
      <c r="BB174" s="467"/>
      <c r="BC174" s="468" t="e">
        <f t="shared" si="8"/>
        <v>#N/A</v>
      </c>
      <c r="BD174" s="468"/>
      <c r="BE174" s="522"/>
      <c r="BF174" s="522"/>
      <c r="BG174" s="468" t="e" cm="1">
        <f t="array" ref="BG174">INT(_xlfn.IFS(O174=$CN$8,BE174*2/3,O174=$CN$10,BE174*2/3,O174=$CN$9,BE174*1/2))</f>
        <v>#N/A</v>
      </c>
      <c r="BH174" s="468"/>
      <c r="BI174" s="466" t="e">
        <f t="shared" si="12"/>
        <v>#N/A</v>
      </c>
      <c r="BJ174" s="467"/>
      <c r="BK174" s="466" t="e">
        <f t="shared" si="13"/>
        <v>#N/A</v>
      </c>
      <c r="BL174" s="467"/>
      <c r="BM174" s="462"/>
      <c r="BN174" s="463"/>
      <c r="BO174" s="466" t="e">
        <f t="shared" si="14"/>
        <v>#N/A</v>
      </c>
      <c r="BP174" s="467"/>
      <c r="BZ174" t="str">
        <f t="shared" si="9"/>
        <v xml:space="preserve">   </v>
      </c>
      <c r="CA174" t="str">
        <f t="shared" si="10"/>
        <v xml:space="preserve">   </v>
      </c>
      <c r="CE174" s="61"/>
      <c r="CW174" s="460"/>
      <c r="CX174" s="61" t="s">
        <v>799</v>
      </c>
      <c r="CY174" s="61" t="s">
        <v>862</v>
      </c>
      <c r="CZ174" s="130" t="s">
        <v>888</v>
      </c>
      <c r="DA174" s="130" t="s">
        <v>690</v>
      </c>
      <c r="DB174" s="130" t="s">
        <v>305</v>
      </c>
      <c r="DC174" s="61" t="s">
        <v>889</v>
      </c>
      <c r="DD174" s="61" t="s">
        <v>306</v>
      </c>
      <c r="DE174" s="130" t="s">
        <v>169</v>
      </c>
      <c r="DF174" s="61" t="str">
        <f t="shared" si="1"/>
        <v>BEVトラック(小型)三菱ふそうeCanterZABFEAVKS自家用</v>
      </c>
      <c r="DG174" s="271">
        <v>5027000</v>
      </c>
    </row>
    <row r="175" spans="1:111">
      <c r="A175" s="318" t="str">
        <f t="shared" si="11"/>
        <v/>
      </c>
      <c r="B175" s="308"/>
      <c r="C175" s="509"/>
      <c r="D175" s="510"/>
      <c r="E175" s="509"/>
      <c r="F175" s="510"/>
      <c r="G175" s="509"/>
      <c r="H175" s="526"/>
      <c r="I175" s="526"/>
      <c r="J175" s="510"/>
      <c r="K175" s="509"/>
      <c r="L175" s="526"/>
      <c r="M175" s="526"/>
      <c r="N175" s="510"/>
      <c r="O175" s="308"/>
      <c r="P175" s="527"/>
      <c r="Q175" s="527"/>
      <c r="R175" s="306"/>
      <c r="S175" s="310"/>
      <c r="T175" s="311"/>
      <c r="U175" s="312"/>
      <c r="V175" s="313"/>
      <c r="W175" s="310"/>
      <c r="X175" s="311"/>
      <c r="Y175" s="312"/>
      <c r="Z175" s="313"/>
      <c r="AA175" s="509"/>
      <c r="AB175" s="526"/>
      <c r="AC175" s="526"/>
      <c r="AD175" s="510"/>
      <c r="AE175" s="509"/>
      <c r="AF175" s="526"/>
      <c r="AG175" s="510"/>
      <c r="AH175" s="527"/>
      <c r="AI175" s="527"/>
      <c r="AJ175" s="527"/>
      <c r="AK175" s="527"/>
      <c r="AL175" s="314"/>
      <c r="AM175" s="134" t="s">
        <v>47</v>
      </c>
      <c r="AN175" s="526"/>
      <c r="AO175" s="510"/>
      <c r="AP175" s="509"/>
      <c r="AQ175" s="510"/>
      <c r="AR175" s="308"/>
      <c r="AS175" s="449"/>
      <c r="AT175" s="315"/>
      <c r="AU175" s="528"/>
      <c r="AV175" s="528"/>
      <c r="AW175" s="522"/>
      <c r="AX175" s="522"/>
      <c r="AY175" s="523"/>
      <c r="AZ175" s="524"/>
      <c r="BA175" s="466">
        <f t="shared" si="7"/>
        <v>0</v>
      </c>
      <c r="BB175" s="467"/>
      <c r="BC175" s="468" t="e">
        <f t="shared" si="8"/>
        <v>#N/A</v>
      </c>
      <c r="BD175" s="468"/>
      <c r="BE175" s="522"/>
      <c r="BF175" s="522"/>
      <c r="BG175" s="468" t="e" cm="1">
        <f t="array" ref="BG175">INT(_xlfn.IFS(O175=$CN$8,BE175*2/3,O175=$CN$10,BE175*2/3,O175=$CN$9,BE175*1/2))</f>
        <v>#N/A</v>
      </c>
      <c r="BH175" s="468"/>
      <c r="BI175" s="466" t="e">
        <f t="shared" si="12"/>
        <v>#N/A</v>
      </c>
      <c r="BJ175" s="467"/>
      <c r="BK175" s="466" t="e">
        <f t="shared" si="13"/>
        <v>#N/A</v>
      </c>
      <c r="BL175" s="467"/>
      <c r="BM175" s="462"/>
      <c r="BN175" s="463"/>
      <c r="BO175" s="466" t="e">
        <f t="shared" si="14"/>
        <v>#N/A</v>
      </c>
      <c r="BP175" s="467"/>
      <c r="BZ175" t="str">
        <f t="shared" si="9"/>
        <v xml:space="preserve">   </v>
      </c>
      <c r="CA175" t="str">
        <f t="shared" si="10"/>
        <v xml:space="preserve">   </v>
      </c>
      <c r="CE175" s="61"/>
      <c r="CW175" s="460"/>
      <c r="CX175" s="61" t="s">
        <v>799</v>
      </c>
      <c r="CY175" s="61" t="s">
        <v>862</v>
      </c>
      <c r="CZ175" s="130" t="s">
        <v>888</v>
      </c>
      <c r="DA175" s="130" t="s">
        <v>690</v>
      </c>
      <c r="DB175" s="130" t="s">
        <v>305</v>
      </c>
      <c r="DC175" s="61" t="s">
        <v>889</v>
      </c>
      <c r="DD175" s="61" t="s">
        <v>877</v>
      </c>
      <c r="DE175" s="130" t="s">
        <v>168</v>
      </c>
      <c r="DF175" s="61" t="str">
        <f t="shared" si="1"/>
        <v>BEVトラック(小型)三菱ふそうeCanterZABFEAVKM事業用</v>
      </c>
      <c r="DG175" s="271">
        <v>6611000</v>
      </c>
    </row>
    <row r="176" spans="1:111">
      <c r="A176" s="318" t="str">
        <f t="shared" si="11"/>
        <v/>
      </c>
      <c r="B176" s="308"/>
      <c r="C176" s="509"/>
      <c r="D176" s="510"/>
      <c r="E176" s="509"/>
      <c r="F176" s="510"/>
      <c r="G176" s="509"/>
      <c r="H176" s="526"/>
      <c r="I176" s="526"/>
      <c r="J176" s="510"/>
      <c r="K176" s="509"/>
      <c r="L176" s="526"/>
      <c r="M176" s="526"/>
      <c r="N176" s="510"/>
      <c r="O176" s="308"/>
      <c r="P176" s="527"/>
      <c r="Q176" s="527"/>
      <c r="R176" s="306"/>
      <c r="S176" s="310"/>
      <c r="T176" s="311"/>
      <c r="U176" s="312"/>
      <c r="V176" s="313"/>
      <c r="W176" s="310"/>
      <c r="X176" s="311"/>
      <c r="Y176" s="312"/>
      <c r="Z176" s="313"/>
      <c r="AA176" s="509"/>
      <c r="AB176" s="526"/>
      <c r="AC176" s="526"/>
      <c r="AD176" s="510"/>
      <c r="AE176" s="509"/>
      <c r="AF176" s="526"/>
      <c r="AG176" s="510"/>
      <c r="AH176" s="527"/>
      <c r="AI176" s="527"/>
      <c r="AJ176" s="527"/>
      <c r="AK176" s="527"/>
      <c r="AL176" s="314"/>
      <c r="AM176" s="134" t="s">
        <v>47</v>
      </c>
      <c r="AN176" s="526"/>
      <c r="AO176" s="510"/>
      <c r="AP176" s="509"/>
      <c r="AQ176" s="510"/>
      <c r="AR176" s="308"/>
      <c r="AS176" s="449"/>
      <c r="AT176" s="315"/>
      <c r="AU176" s="528"/>
      <c r="AV176" s="528"/>
      <c r="AW176" s="522"/>
      <c r="AX176" s="522"/>
      <c r="AY176" s="523"/>
      <c r="AZ176" s="524"/>
      <c r="BA176" s="466">
        <f t="shared" si="7"/>
        <v>0</v>
      </c>
      <c r="BB176" s="467"/>
      <c r="BC176" s="468" t="e">
        <f t="shared" si="8"/>
        <v>#N/A</v>
      </c>
      <c r="BD176" s="468"/>
      <c r="BE176" s="522"/>
      <c r="BF176" s="522"/>
      <c r="BG176" s="468" t="e" cm="1">
        <f t="array" ref="BG176">INT(_xlfn.IFS(O176=$CN$8,BE176*2/3,O176=$CN$10,BE176*2/3,O176=$CN$9,BE176*1/2))</f>
        <v>#N/A</v>
      </c>
      <c r="BH176" s="468"/>
      <c r="BI176" s="466" t="e">
        <f t="shared" si="12"/>
        <v>#N/A</v>
      </c>
      <c r="BJ176" s="467"/>
      <c r="BK176" s="466" t="e">
        <f t="shared" si="13"/>
        <v>#N/A</v>
      </c>
      <c r="BL176" s="467"/>
      <c r="BM176" s="462"/>
      <c r="BN176" s="463"/>
      <c r="BO176" s="466" t="e">
        <f t="shared" si="14"/>
        <v>#N/A</v>
      </c>
      <c r="BP176" s="467"/>
      <c r="BZ176" t="str">
        <f t="shared" si="9"/>
        <v xml:space="preserve">   </v>
      </c>
      <c r="CA176" t="str">
        <f t="shared" si="10"/>
        <v xml:space="preserve">   </v>
      </c>
      <c r="CE176" s="61"/>
      <c r="CW176" s="460"/>
      <c r="CX176" s="61" t="s">
        <v>799</v>
      </c>
      <c r="CY176" s="61" t="s">
        <v>862</v>
      </c>
      <c r="CZ176" s="130" t="s">
        <v>888</v>
      </c>
      <c r="DA176" s="130" t="s">
        <v>690</v>
      </c>
      <c r="DB176" s="130" t="s">
        <v>305</v>
      </c>
      <c r="DC176" s="61" t="s">
        <v>889</v>
      </c>
      <c r="DD176" s="61" t="s">
        <v>877</v>
      </c>
      <c r="DE176" s="130" t="s">
        <v>169</v>
      </c>
      <c r="DF176" s="61" t="str">
        <f t="shared" si="1"/>
        <v>BEVトラック(小型)三菱ふそうeCanterZABFEAVKM自家用</v>
      </c>
      <c r="DG176" s="271">
        <v>6499000</v>
      </c>
    </row>
    <row r="177" spans="1:111">
      <c r="A177" s="318" t="str">
        <f t="shared" si="11"/>
        <v/>
      </c>
      <c r="B177" s="308"/>
      <c r="C177" s="509"/>
      <c r="D177" s="510"/>
      <c r="E177" s="509"/>
      <c r="F177" s="510"/>
      <c r="G177" s="509"/>
      <c r="H177" s="526"/>
      <c r="I177" s="526"/>
      <c r="J177" s="510"/>
      <c r="K177" s="509"/>
      <c r="L177" s="526"/>
      <c r="M177" s="526"/>
      <c r="N177" s="510"/>
      <c r="O177" s="308"/>
      <c r="P177" s="527"/>
      <c r="Q177" s="527"/>
      <c r="R177" s="306"/>
      <c r="S177" s="310"/>
      <c r="T177" s="311"/>
      <c r="U177" s="312"/>
      <c r="V177" s="313"/>
      <c r="W177" s="310"/>
      <c r="X177" s="311"/>
      <c r="Y177" s="312"/>
      <c r="Z177" s="313"/>
      <c r="AA177" s="509"/>
      <c r="AB177" s="526"/>
      <c r="AC177" s="526"/>
      <c r="AD177" s="510"/>
      <c r="AE177" s="509"/>
      <c r="AF177" s="526"/>
      <c r="AG177" s="510"/>
      <c r="AH177" s="527"/>
      <c r="AI177" s="527"/>
      <c r="AJ177" s="527"/>
      <c r="AK177" s="527"/>
      <c r="AL177" s="314"/>
      <c r="AM177" s="134" t="s">
        <v>47</v>
      </c>
      <c r="AN177" s="526"/>
      <c r="AO177" s="510"/>
      <c r="AP177" s="509"/>
      <c r="AQ177" s="510"/>
      <c r="AR177" s="308"/>
      <c r="AS177" s="449"/>
      <c r="AT177" s="315"/>
      <c r="AU177" s="528"/>
      <c r="AV177" s="528"/>
      <c r="AW177" s="522"/>
      <c r="AX177" s="522"/>
      <c r="AY177" s="523"/>
      <c r="AZ177" s="524"/>
      <c r="BA177" s="466">
        <f t="shared" si="7"/>
        <v>0</v>
      </c>
      <c r="BB177" s="467"/>
      <c r="BC177" s="468" t="e">
        <f t="shared" si="8"/>
        <v>#N/A</v>
      </c>
      <c r="BD177" s="468"/>
      <c r="BE177" s="522"/>
      <c r="BF177" s="522"/>
      <c r="BG177" s="468" t="e" cm="1">
        <f t="array" ref="BG177">INT(_xlfn.IFS(O177=$CN$8,BE177*2/3,O177=$CN$10,BE177*2/3,O177=$CN$9,BE177*1/2))</f>
        <v>#N/A</v>
      </c>
      <c r="BH177" s="468"/>
      <c r="BI177" s="466" t="e">
        <f t="shared" si="12"/>
        <v>#N/A</v>
      </c>
      <c r="BJ177" s="467"/>
      <c r="BK177" s="466" t="e">
        <f t="shared" si="13"/>
        <v>#N/A</v>
      </c>
      <c r="BL177" s="467"/>
      <c r="BM177" s="462"/>
      <c r="BN177" s="463"/>
      <c r="BO177" s="466" t="e">
        <f t="shared" si="14"/>
        <v>#N/A</v>
      </c>
      <c r="BP177" s="467"/>
      <c r="BZ177" t="str">
        <f t="shared" si="9"/>
        <v xml:space="preserve">   </v>
      </c>
      <c r="CA177" t="str">
        <f t="shared" si="10"/>
        <v xml:space="preserve">   </v>
      </c>
      <c r="CE177" s="61"/>
      <c r="CW177" s="460"/>
      <c r="CX177" s="61" t="s">
        <v>799</v>
      </c>
      <c r="CY177" s="61" t="s">
        <v>862</v>
      </c>
      <c r="CZ177" s="130" t="s">
        <v>888</v>
      </c>
      <c r="DA177" s="130" t="s">
        <v>690</v>
      </c>
      <c r="DB177" s="130" t="s">
        <v>305</v>
      </c>
      <c r="DC177" s="130" t="s">
        <v>890</v>
      </c>
      <c r="DD177" s="61" t="s">
        <v>306</v>
      </c>
      <c r="DE177" s="130" t="s">
        <v>168</v>
      </c>
      <c r="DF177" s="61" t="str">
        <f t="shared" si="1"/>
        <v>BEVトラック(小型)三菱ふそうeCanterZABFEBVKS事業用</v>
      </c>
      <c r="DG177" s="271">
        <v>5162000</v>
      </c>
    </row>
    <row r="178" spans="1:111">
      <c r="A178" s="318" t="str">
        <f t="shared" si="11"/>
        <v/>
      </c>
      <c r="B178" s="308"/>
      <c r="C178" s="509"/>
      <c r="D178" s="510"/>
      <c r="E178" s="509"/>
      <c r="F178" s="510"/>
      <c r="G178" s="509"/>
      <c r="H178" s="526"/>
      <c r="I178" s="526"/>
      <c r="J178" s="510"/>
      <c r="K178" s="509"/>
      <c r="L178" s="526"/>
      <c r="M178" s="526"/>
      <c r="N178" s="510"/>
      <c r="O178" s="308"/>
      <c r="P178" s="527"/>
      <c r="Q178" s="527"/>
      <c r="R178" s="306"/>
      <c r="S178" s="310"/>
      <c r="T178" s="311"/>
      <c r="U178" s="312"/>
      <c r="V178" s="313"/>
      <c r="W178" s="310"/>
      <c r="X178" s="311"/>
      <c r="Y178" s="312"/>
      <c r="Z178" s="313"/>
      <c r="AA178" s="509"/>
      <c r="AB178" s="526"/>
      <c r="AC178" s="526"/>
      <c r="AD178" s="510"/>
      <c r="AE178" s="509"/>
      <c r="AF178" s="526"/>
      <c r="AG178" s="510"/>
      <c r="AH178" s="527"/>
      <c r="AI178" s="527"/>
      <c r="AJ178" s="527"/>
      <c r="AK178" s="527"/>
      <c r="AL178" s="314"/>
      <c r="AM178" s="134" t="s">
        <v>47</v>
      </c>
      <c r="AN178" s="526"/>
      <c r="AO178" s="510"/>
      <c r="AP178" s="509"/>
      <c r="AQ178" s="510"/>
      <c r="AR178" s="308"/>
      <c r="AS178" s="449"/>
      <c r="AT178" s="315"/>
      <c r="AU178" s="528"/>
      <c r="AV178" s="528"/>
      <c r="AW178" s="522"/>
      <c r="AX178" s="522"/>
      <c r="AY178" s="523"/>
      <c r="AZ178" s="524"/>
      <c r="BA178" s="466">
        <f t="shared" si="7"/>
        <v>0</v>
      </c>
      <c r="BB178" s="467"/>
      <c r="BC178" s="468" t="e">
        <f t="shared" si="8"/>
        <v>#N/A</v>
      </c>
      <c r="BD178" s="468"/>
      <c r="BE178" s="522"/>
      <c r="BF178" s="522"/>
      <c r="BG178" s="468" t="e" cm="1">
        <f t="array" ref="BG178">INT(_xlfn.IFS(O178=$CN$8,BE178*2/3,O178=$CN$10,BE178*2/3,O178=$CN$9,BE178*1/2))</f>
        <v>#N/A</v>
      </c>
      <c r="BH178" s="468"/>
      <c r="BI178" s="466" t="e">
        <f t="shared" si="12"/>
        <v>#N/A</v>
      </c>
      <c r="BJ178" s="467"/>
      <c r="BK178" s="466" t="e">
        <f t="shared" si="13"/>
        <v>#N/A</v>
      </c>
      <c r="BL178" s="467"/>
      <c r="BM178" s="462"/>
      <c r="BN178" s="463"/>
      <c r="BO178" s="466" t="e">
        <f t="shared" si="14"/>
        <v>#N/A</v>
      </c>
      <c r="BP178" s="467"/>
      <c r="BZ178" t="str">
        <f t="shared" si="9"/>
        <v xml:space="preserve">   </v>
      </c>
      <c r="CA178" t="str">
        <f t="shared" si="10"/>
        <v xml:space="preserve">   </v>
      </c>
      <c r="CE178" s="61"/>
      <c r="CW178" s="460"/>
      <c r="CX178" s="61" t="s">
        <v>799</v>
      </c>
      <c r="CY178" s="61" t="s">
        <v>862</v>
      </c>
      <c r="CZ178" s="130" t="s">
        <v>888</v>
      </c>
      <c r="DA178" s="130" t="s">
        <v>690</v>
      </c>
      <c r="DB178" s="130" t="s">
        <v>305</v>
      </c>
      <c r="DC178" s="130" t="s">
        <v>890</v>
      </c>
      <c r="DD178" s="61" t="s">
        <v>306</v>
      </c>
      <c r="DE178" s="130" t="s">
        <v>169</v>
      </c>
      <c r="DF178" s="61" t="str">
        <f t="shared" si="1"/>
        <v>BEVトラック(小型)三菱ふそうeCanterZABFEBVKS自家用</v>
      </c>
      <c r="DG178" s="271">
        <v>5050000</v>
      </c>
    </row>
    <row r="179" spans="1:111">
      <c r="A179" s="318" t="str">
        <f t="shared" si="11"/>
        <v/>
      </c>
      <c r="B179" s="308"/>
      <c r="C179" s="509"/>
      <c r="D179" s="510"/>
      <c r="E179" s="509"/>
      <c r="F179" s="510"/>
      <c r="G179" s="509"/>
      <c r="H179" s="526"/>
      <c r="I179" s="526"/>
      <c r="J179" s="510"/>
      <c r="K179" s="509"/>
      <c r="L179" s="526"/>
      <c r="M179" s="526"/>
      <c r="N179" s="510"/>
      <c r="O179" s="308"/>
      <c r="P179" s="527"/>
      <c r="Q179" s="527"/>
      <c r="R179" s="306"/>
      <c r="S179" s="310"/>
      <c r="T179" s="311"/>
      <c r="U179" s="312"/>
      <c r="V179" s="313"/>
      <c r="W179" s="310"/>
      <c r="X179" s="311"/>
      <c r="Y179" s="312"/>
      <c r="Z179" s="313"/>
      <c r="AA179" s="509"/>
      <c r="AB179" s="526"/>
      <c r="AC179" s="526"/>
      <c r="AD179" s="510"/>
      <c r="AE179" s="509"/>
      <c r="AF179" s="526"/>
      <c r="AG179" s="510"/>
      <c r="AH179" s="527"/>
      <c r="AI179" s="527"/>
      <c r="AJ179" s="527"/>
      <c r="AK179" s="527"/>
      <c r="AL179" s="314"/>
      <c r="AM179" s="134" t="s">
        <v>47</v>
      </c>
      <c r="AN179" s="526"/>
      <c r="AO179" s="510"/>
      <c r="AP179" s="509"/>
      <c r="AQ179" s="510"/>
      <c r="AR179" s="308"/>
      <c r="AS179" s="449"/>
      <c r="AT179" s="315"/>
      <c r="AU179" s="528"/>
      <c r="AV179" s="528"/>
      <c r="AW179" s="522"/>
      <c r="AX179" s="522"/>
      <c r="AY179" s="523"/>
      <c r="AZ179" s="524"/>
      <c r="BA179" s="466">
        <f t="shared" si="7"/>
        <v>0</v>
      </c>
      <c r="BB179" s="467"/>
      <c r="BC179" s="468" t="e">
        <f t="shared" si="8"/>
        <v>#N/A</v>
      </c>
      <c r="BD179" s="468"/>
      <c r="BE179" s="522"/>
      <c r="BF179" s="522"/>
      <c r="BG179" s="468" t="e" cm="1">
        <f t="array" ref="BG179">INT(_xlfn.IFS(O179=$CN$8,BE179*2/3,O179=$CN$10,BE179*2/3,O179=$CN$9,BE179*1/2))</f>
        <v>#N/A</v>
      </c>
      <c r="BH179" s="468"/>
      <c r="BI179" s="466" t="e">
        <f t="shared" si="12"/>
        <v>#N/A</v>
      </c>
      <c r="BJ179" s="467"/>
      <c r="BK179" s="466" t="e">
        <f t="shared" si="13"/>
        <v>#N/A</v>
      </c>
      <c r="BL179" s="467"/>
      <c r="BM179" s="462"/>
      <c r="BN179" s="463"/>
      <c r="BO179" s="466" t="e">
        <f t="shared" si="14"/>
        <v>#N/A</v>
      </c>
      <c r="BP179" s="467"/>
      <c r="BZ179" t="str">
        <f t="shared" si="9"/>
        <v xml:space="preserve">   </v>
      </c>
      <c r="CA179" t="str">
        <f t="shared" si="10"/>
        <v xml:space="preserve">   </v>
      </c>
      <c r="CE179" s="61"/>
      <c r="CW179" s="460"/>
      <c r="CX179" s="61" t="s">
        <v>799</v>
      </c>
      <c r="CY179" s="61" t="s">
        <v>862</v>
      </c>
      <c r="CZ179" s="130" t="s">
        <v>888</v>
      </c>
      <c r="DA179" s="130" t="s">
        <v>690</v>
      </c>
      <c r="DB179" s="130" t="s">
        <v>305</v>
      </c>
      <c r="DC179" s="130" t="s">
        <v>890</v>
      </c>
      <c r="DD179" s="61" t="s">
        <v>877</v>
      </c>
      <c r="DE179" s="130" t="s">
        <v>168</v>
      </c>
      <c r="DF179" s="61" t="str">
        <f t="shared" si="1"/>
        <v>BEVトラック(小型)三菱ふそうeCanterZABFEBVKM事業用</v>
      </c>
      <c r="DG179" s="271">
        <v>6507000</v>
      </c>
    </row>
    <row r="180" spans="1:111">
      <c r="A180" s="318" t="str">
        <f t="shared" si="11"/>
        <v/>
      </c>
      <c r="B180" s="308"/>
      <c r="C180" s="509"/>
      <c r="D180" s="510"/>
      <c r="E180" s="509"/>
      <c r="F180" s="510"/>
      <c r="G180" s="509"/>
      <c r="H180" s="526"/>
      <c r="I180" s="526"/>
      <c r="J180" s="510"/>
      <c r="K180" s="509"/>
      <c r="L180" s="526"/>
      <c r="M180" s="526"/>
      <c r="N180" s="510"/>
      <c r="O180" s="308"/>
      <c r="P180" s="527"/>
      <c r="Q180" s="527"/>
      <c r="R180" s="306"/>
      <c r="S180" s="310"/>
      <c r="T180" s="311"/>
      <c r="U180" s="312"/>
      <c r="V180" s="313"/>
      <c r="W180" s="310"/>
      <c r="X180" s="311"/>
      <c r="Y180" s="312"/>
      <c r="Z180" s="313"/>
      <c r="AA180" s="509"/>
      <c r="AB180" s="526"/>
      <c r="AC180" s="526"/>
      <c r="AD180" s="510"/>
      <c r="AE180" s="509"/>
      <c r="AF180" s="526"/>
      <c r="AG180" s="510"/>
      <c r="AH180" s="527"/>
      <c r="AI180" s="527"/>
      <c r="AJ180" s="527"/>
      <c r="AK180" s="527"/>
      <c r="AL180" s="314"/>
      <c r="AM180" s="134" t="s">
        <v>47</v>
      </c>
      <c r="AN180" s="526"/>
      <c r="AO180" s="510"/>
      <c r="AP180" s="509"/>
      <c r="AQ180" s="510"/>
      <c r="AR180" s="308"/>
      <c r="AS180" s="449"/>
      <c r="AT180" s="315"/>
      <c r="AU180" s="528"/>
      <c r="AV180" s="528"/>
      <c r="AW180" s="522"/>
      <c r="AX180" s="522"/>
      <c r="AY180" s="523"/>
      <c r="AZ180" s="524"/>
      <c r="BA180" s="466">
        <f t="shared" si="7"/>
        <v>0</v>
      </c>
      <c r="BB180" s="467"/>
      <c r="BC180" s="468" t="e">
        <f t="shared" si="8"/>
        <v>#N/A</v>
      </c>
      <c r="BD180" s="468"/>
      <c r="BE180" s="522"/>
      <c r="BF180" s="522"/>
      <c r="BG180" s="468" t="e" cm="1">
        <f t="array" ref="BG180">INT(_xlfn.IFS(O180=$CN$8,BE180*2/3,O180=$CN$10,BE180*2/3,O180=$CN$9,BE180*1/2))</f>
        <v>#N/A</v>
      </c>
      <c r="BH180" s="468"/>
      <c r="BI180" s="466" t="e">
        <f t="shared" si="12"/>
        <v>#N/A</v>
      </c>
      <c r="BJ180" s="467"/>
      <c r="BK180" s="466" t="e">
        <f t="shared" si="13"/>
        <v>#N/A</v>
      </c>
      <c r="BL180" s="467"/>
      <c r="BM180" s="462"/>
      <c r="BN180" s="463"/>
      <c r="BO180" s="466" t="e">
        <f t="shared" si="14"/>
        <v>#N/A</v>
      </c>
      <c r="BP180" s="467"/>
      <c r="BZ180" t="str">
        <f t="shared" si="9"/>
        <v xml:space="preserve">   </v>
      </c>
      <c r="CA180" t="str">
        <f t="shared" si="10"/>
        <v xml:space="preserve">   </v>
      </c>
      <c r="CE180" s="61"/>
      <c r="CW180" s="460"/>
      <c r="CX180" s="61" t="s">
        <v>799</v>
      </c>
      <c r="CY180" s="61" t="s">
        <v>862</v>
      </c>
      <c r="CZ180" s="130" t="s">
        <v>888</v>
      </c>
      <c r="DA180" s="130" t="s">
        <v>690</v>
      </c>
      <c r="DB180" s="130" t="s">
        <v>305</v>
      </c>
      <c r="DC180" s="130" t="s">
        <v>890</v>
      </c>
      <c r="DD180" s="61" t="s">
        <v>877</v>
      </c>
      <c r="DE180" s="130" t="s">
        <v>169</v>
      </c>
      <c r="DF180" s="61" t="str">
        <f t="shared" si="1"/>
        <v>BEVトラック(小型)三菱ふそうeCanterZABFEBVKM自家用</v>
      </c>
      <c r="DG180" s="271">
        <v>6395000</v>
      </c>
    </row>
    <row r="181" spans="1:111">
      <c r="A181" s="318" t="str">
        <f t="shared" si="11"/>
        <v/>
      </c>
      <c r="B181" s="308"/>
      <c r="C181" s="509"/>
      <c r="D181" s="510"/>
      <c r="E181" s="509"/>
      <c r="F181" s="510"/>
      <c r="G181" s="509"/>
      <c r="H181" s="526"/>
      <c r="I181" s="526"/>
      <c r="J181" s="510"/>
      <c r="K181" s="509"/>
      <c r="L181" s="526"/>
      <c r="M181" s="526"/>
      <c r="N181" s="510"/>
      <c r="O181" s="308"/>
      <c r="P181" s="527"/>
      <c r="Q181" s="527"/>
      <c r="R181" s="306"/>
      <c r="S181" s="310"/>
      <c r="T181" s="311"/>
      <c r="U181" s="312"/>
      <c r="V181" s="313"/>
      <c r="W181" s="310"/>
      <c r="X181" s="311"/>
      <c r="Y181" s="312"/>
      <c r="Z181" s="313"/>
      <c r="AA181" s="509"/>
      <c r="AB181" s="526"/>
      <c r="AC181" s="526"/>
      <c r="AD181" s="510"/>
      <c r="AE181" s="509"/>
      <c r="AF181" s="526"/>
      <c r="AG181" s="510"/>
      <c r="AH181" s="527"/>
      <c r="AI181" s="527"/>
      <c r="AJ181" s="527"/>
      <c r="AK181" s="527"/>
      <c r="AL181" s="314"/>
      <c r="AM181" s="134" t="s">
        <v>47</v>
      </c>
      <c r="AN181" s="526"/>
      <c r="AO181" s="510"/>
      <c r="AP181" s="509"/>
      <c r="AQ181" s="510"/>
      <c r="AR181" s="308"/>
      <c r="AS181" s="449"/>
      <c r="AT181" s="315"/>
      <c r="AU181" s="528"/>
      <c r="AV181" s="528"/>
      <c r="AW181" s="522"/>
      <c r="AX181" s="522"/>
      <c r="AY181" s="523"/>
      <c r="AZ181" s="524"/>
      <c r="BA181" s="466">
        <f t="shared" si="7"/>
        <v>0</v>
      </c>
      <c r="BB181" s="467"/>
      <c r="BC181" s="468" t="e">
        <f t="shared" si="8"/>
        <v>#N/A</v>
      </c>
      <c r="BD181" s="468"/>
      <c r="BE181" s="522"/>
      <c r="BF181" s="522"/>
      <c r="BG181" s="468" t="e" cm="1">
        <f t="array" ref="BG181">INT(_xlfn.IFS(O181=$CN$8,BE181*2/3,O181=$CN$10,BE181*2/3,O181=$CN$9,BE181*1/2))</f>
        <v>#N/A</v>
      </c>
      <c r="BH181" s="468"/>
      <c r="BI181" s="466" t="e">
        <f t="shared" si="12"/>
        <v>#N/A</v>
      </c>
      <c r="BJ181" s="467"/>
      <c r="BK181" s="466" t="e">
        <f t="shared" si="13"/>
        <v>#N/A</v>
      </c>
      <c r="BL181" s="467"/>
      <c r="BM181" s="462"/>
      <c r="BN181" s="463"/>
      <c r="BO181" s="466" t="e">
        <f t="shared" si="14"/>
        <v>#N/A</v>
      </c>
      <c r="BP181" s="467"/>
      <c r="BZ181" t="str">
        <f t="shared" si="9"/>
        <v xml:space="preserve">   </v>
      </c>
      <c r="CA181" t="str">
        <f t="shared" si="10"/>
        <v xml:space="preserve">   </v>
      </c>
      <c r="CE181" s="61"/>
      <c r="CW181" s="460"/>
      <c r="CX181" s="61" t="s">
        <v>799</v>
      </c>
      <c r="CY181" s="61" t="s">
        <v>862</v>
      </c>
      <c r="CZ181" s="130" t="s">
        <v>888</v>
      </c>
      <c r="DA181" s="130" t="s">
        <v>690</v>
      </c>
      <c r="DB181" s="130" t="s">
        <v>305</v>
      </c>
      <c r="DC181" s="130" t="s">
        <v>891</v>
      </c>
      <c r="DD181" s="61"/>
      <c r="DE181" s="130" t="s">
        <v>168</v>
      </c>
      <c r="DF181" s="61" t="str">
        <f t="shared" si="1"/>
        <v>BEVトラック(小型)三菱ふそうeCanterZABFEB8K事業用</v>
      </c>
      <c r="DG181" s="271">
        <v>6697000</v>
      </c>
    </row>
    <row r="182" spans="1:111">
      <c r="A182" s="318" t="str">
        <f t="shared" si="11"/>
        <v/>
      </c>
      <c r="B182" s="308"/>
      <c r="C182" s="509"/>
      <c r="D182" s="510"/>
      <c r="E182" s="509"/>
      <c r="F182" s="510"/>
      <c r="G182" s="509"/>
      <c r="H182" s="526"/>
      <c r="I182" s="526"/>
      <c r="J182" s="510"/>
      <c r="K182" s="509"/>
      <c r="L182" s="526"/>
      <c r="M182" s="526"/>
      <c r="N182" s="510"/>
      <c r="O182" s="308"/>
      <c r="P182" s="527"/>
      <c r="Q182" s="527"/>
      <c r="R182" s="306"/>
      <c r="S182" s="310"/>
      <c r="T182" s="311"/>
      <c r="U182" s="312"/>
      <c r="V182" s="313"/>
      <c r="W182" s="310"/>
      <c r="X182" s="311"/>
      <c r="Y182" s="312"/>
      <c r="Z182" s="313"/>
      <c r="AA182" s="509"/>
      <c r="AB182" s="526"/>
      <c r="AC182" s="526"/>
      <c r="AD182" s="510"/>
      <c r="AE182" s="509"/>
      <c r="AF182" s="526"/>
      <c r="AG182" s="510"/>
      <c r="AH182" s="527"/>
      <c r="AI182" s="527"/>
      <c r="AJ182" s="527"/>
      <c r="AK182" s="527"/>
      <c r="AL182" s="314"/>
      <c r="AM182" s="134" t="s">
        <v>47</v>
      </c>
      <c r="AN182" s="526"/>
      <c r="AO182" s="510"/>
      <c r="AP182" s="509"/>
      <c r="AQ182" s="510"/>
      <c r="AR182" s="308"/>
      <c r="AS182" s="449"/>
      <c r="AT182" s="315"/>
      <c r="AU182" s="528"/>
      <c r="AV182" s="528"/>
      <c r="AW182" s="522"/>
      <c r="AX182" s="522"/>
      <c r="AY182" s="523"/>
      <c r="AZ182" s="524"/>
      <c r="BA182" s="466">
        <f t="shared" si="7"/>
        <v>0</v>
      </c>
      <c r="BB182" s="467"/>
      <c r="BC182" s="468" t="e">
        <f t="shared" si="8"/>
        <v>#N/A</v>
      </c>
      <c r="BD182" s="468"/>
      <c r="BE182" s="522"/>
      <c r="BF182" s="522"/>
      <c r="BG182" s="468" t="e" cm="1">
        <f t="array" ref="BG182">INT(_xlfn.IFS(O182=$CN$8,BE182*2/3,O182=$CN$10,BE182*2/3,O182=$CN$9,BE182*1/2))</f>
        <v>#N/A</v>
      </c>
      <c r="BH182" s="468"/>
      <c r="BI182" s="466" t="e">
        <f t="shared" si="12"/>
        <v>#N/A</v>
      </c>
      <c r="BJ182" s="467"/>
      <c r="BK182" s="466" t="e">
        <f t="shared" si="13"/>
        <v>#N/A</v>
      </c>
      <c r="BL182" s="467"/>
      <c r="BM182" s="462"/>
      <c r="BN182" s="463"/>
      <c r="BO182" s="466" t="e">
        <f t="shared" si="14"/>
        <v>#N/A</v>
      </c>
      <c r="BP182" s="467"/>
      <c r="BZ182" t="str">
        <f t="shared" si="9"/>
        <v xml:space="preserve">   </v>
      </c>
      <c r="CA182" t="str">
        <f t="shared" si="10"/>
        <v xml:space="preserve">   </v>
      </c>
      <c r="CE182" s="61"/>
      <c r="CW182" s="460"/>
      <c r="CX182" s="61" t="s">
        <v>799</v>
      </c>
      <c r="CY182" s="61" t="s">
        <v>862</v>
      </c>
      <c r="CZ182" s="130" t="s">
        <v>888</v>
      </c>
      <c r="DA182" s="130" t="s">
        <v>690</v>
      </c>
      <c r="DB182" s="130" t="s">
        <v>305</v>
      </c>
      <c r="DC182" s="130" t="s">
        <v>891</v>
      </c>
      <c r="DD182" s="61"/>
      <c r="DE182" s="130" t="s">
        <v>169</v>
      </c>
      <c r="DF182" s="61" t="str">
        <f t="shared" si="1"/>
        <v>BEVトラック(小型)三菱ふそうeCanterZABFEB8K自家用</v>
      </c>
      <c r="DG182" s="271">
        <v>6585000</v>
      </c>
    </row>
    <row r="183" spans="1:111">
      <c r="A183" s="318" t="str">
        <f t="shared" si="11"/>
        <v/>
      </c>
      <c r="B183" s="308"/>
      <c r="C183" s="509"/>
      <c r="D183" s="510"/>
      <c r="E183" s="509"/>
      <c r="F183" s="510"/>
      <c r="G183" s="509"/>
      <c r="H183" s="526"/>
      <c r="I183" s="526"/>
      <c r="J183" s="510"/>
      <c r="K183" s="509"/>
      <c r="L183" s="526"/>
      <c r="M183" s="526"/>
      <c r="N183" s="510"/>
      <c r="O183" s="308"/>
      <c r="P183" s="527"/>
      <c r="Q183" s="527"/>
      <c r="R183" s="306"/>
      <c r="S183" s="310"/>
      <c r="T183" s="311"/>
      <c r="U183" s="312"/>
      <c r="V183" s="313"/>
      <c r="W183" s="310"/>
      <c r="X183" s="311"/>
      <c r="Y183" s="312"/>
      <c r="Z183" s="313"/>
      <c r="AA183" s="509"/>
      <c r="AB183" s="526"/>
      <c r="AC183" s="526"/>
      <c r="AD183" s="510"/>
      <c r="AE183" s="509"/>
      <c r="AF183" s="526"/>
      <c r="AG183" s="510"/>
      <c r="AH183" s="527"/>
      <c r="AI183" s="527"/>
      <c r="AJ183" s="527"/>
      <c r="AK183" s="527"/>
      <c r="AL183" s="314"/>
      <c r="AM183" s="134" t="s">
        <v>47</v>
      </c>
      <c r="AN183" s="526"/>
      <c r="AO183" s="510"/>
      <c r="AP183" s="509"/>
      <c r="AQ183" s="510"/>
      <c r="AR183" s="308"/>
      <c r="AS183" s="449"/>
      <c r="AT183" s="315"/>
      <c r="AU183" s="528"/>
      <c r="AV183" s="528"/>
      <c r="AW183" s="522"/>
      <c r="AX183" s="522"/>
      <c r="AY183" s="523"/>
      <c r="AZ183" s="524"/>
      <c r="BA183" s="466">
        <f t="shared" si="7"/>
        <v>0</v>
      </c>
      <c r="BB183" s="467"/>
      <c r="BC183" s="468" t="e">
        <f t="shared" si="8"/>
        <v>#N/A</v>
      </c>
      <c r="BD183" s="468"/>
      <c r="BE183" s="522"/>
      <c r="BF183" s="522"/>
      <c r="BG183" s="468" t="e" cm="1">
        <f t="array" ref="BG183">INT(_xlfn.IFS(O183=$CN$8,BE183*2/3,O183=$CN$10,BE183*2/3,O183=$CN$9,BE183*1/2))</f>
        <v>#N/A</v>
      </c>
      <c r="BH183" s="468"/>
      <c r="BI183" s="466" t="e">
        <f t="shared" si="12"/>
        <v>#N/A</v>
      </c>
      <c r="BJ183" s="467"/>
      <c r="BK183" s="466" t="e">
        <f t="shared" si="13"/>
        <v>#N/A</v>
      </c>
      <c r="BL183" s="467"/>
      <c r="BM183" s="462"/>
      <c r="BN183" s="463"/>
      <c r="BO183" s="466" t="e">
        <f t="shared" si="14"/>
        <v>#N/A</v>
      </c>
      <c r="BP183" s="467"/>
      <c r="BZ183" t="str">
        <f t="shared" si="9"/>
        <v xml:space="preserve">   </v>
      </c>
      <c r="CA183" t="str">
        <f t="shared" si="10"/>
        <v xml:space="preserve">   </v>
      </c>
      <c r="CE183" s="61"/>
      <c r="CW183" s="460"/>
      <c r="CX183" s="61" t="s">
        <v>799</v>
      </c>
      <c r="CY183" s="61" t="s">
        <v>862</v>
      </c>
      <c r="CZ183" s="130" t="s">
        <v>888</v>
      </c>
      <c r="DA183" s="130" t="s">
        <v>690</v>
      </c>
      <c r="DB183" s="130" t="s">
        <v>305</v>
      </c>
      <c r="DC183" s="130" t="s">
        <v>892</v>
      </c>
      <c r="DD183" s="61"/>
      <c r="DE183" s="130" t="s">
        <v>168</v>
      </c>
      <c r="DF183" s="61" t="str">
        <f t="shared" si="1"/>
        <v>BEVトラック(小型)三菱ふそうeCanterZABFEC9K事業用</v>
      </c>
      <c r="DG183" s="271">
        <v>7972000</v>
      </c>
    </row>
    <row r="184" spans="1:111">
      <c r="A184" s="318" t="str">
        <f t="shared" si="11"/>
        <v/>
      </c>
      <c r="B184" s="308"/>
      <c r="C184" s="509"/>
      <c r="D184" s="510"/>
      <c r="E184" s="509"/>
      <c r="F184" s="510"/>
      <c r="G184" s="509"/>
      <c r="H184" s="526"/>
      <c r="I184" s="526"/>
      <c r="J184" s="510"/>
      <c r="K184" s="509"/>
      <c r="L184" s="526"/>
      <c r="M184" s="526"/>
      <c r="N184" s="510"/>
      <c r="O184" s="308"/>
      <c r="P184" s="527"/>
      <c r="Q184" s="527"/>
      <c r="R184" s="306"/>
      <c r="S184" s="310"/>
      <c r="T184" s="311"/>
      <c r="U184" s="312"/>
      <c r="V184" s="313"/>
      <c r="W184" s="310"/>
      <c r="X184" s="311"/>
      <c r="Y184" s="312"/>
      <c r="Z184" s="313"/>
      <c r="AA184" s="509"/>
      <c r="AB184" s="526"/>
      <c r="AC184" s="526"/>
      <c r="AD184" s="510"/>
      <c r="AE184" s="509"/>
      <c r="AF184" s="526"/>
      <c r="AG184" s="510"/>
      <c r="AH184" s="527"/>
      <c r="AI184" s="527"/>
      <c r="AJ184" s="527"/>
      <c r="AK184" s="527"/>
      <c r="AL184" s="314"/>
      <c r="AM184" s="134" t="s">
        <v>47</v>
      </c>
      <c r="AN184" s="526"/>
      <c r="AO184" s="510"/>
      <c r="AP184" s="509"/>
      <c r="AQ184" s="510"/>
      <c r="AR184" s="308"/>
      <c r="AS184" s="449"/>
      <c r="AT184" s="315"/>
      <c r="AU184" s="528"/>
      <c r="AV184" s="528"/>
      <c r="AW184" s="522"/>
      <c r="AX184" s="522"/>
      <c r="AY184" s="523"/>
      <c r="AZ184" s="524"/>
      <c r="BA184" s="466">
        <f t="shared" si="7"/>
        <v>0</v>
      </c>
      <c r="BB184" s="467"/>
      <c r="BC184" s="468" t="e">
        <f t="shared" si="8"/>
        <v>#N/A</v>
      </c>
      <c r="BD184" s="468"/>
      <c r="BE184" s="522"/>
      <c r="BF184" s="522"/>
      <c r="BG184" s="468" t="e" cm="1">
        <f t="array" ref="BG184">INT(_xlfn.IFS(O184=$CN$8,BE184*2/3,O184=$CN$10,BE184*2/3,O184=$CN$9,BE184*1/2))</f>
        <v>#N/A</v>
      </c>
      <c r="BH184" s="468"/>
      <c r="BI184" s="466" t="e">
        <f t="shared" si="12"/>
        <v>#N/A</v>
      </c>
      <c r="BJ184" s="467"/>
      <c r="BK184" s="466" t="e">
        <f t="shared" si="13"/>
        <v>#N/A</v>
      </c>
      <c r="BL184" s="467"/>
      <c r="BM184" s="462"/>
      <c r="BN184" s="463"/>
      <c r="BO184" s="466" t="e">
        <f t="shared" si="14"/>
        <v>#N/A</v>
      </c>
      <c r="BP184" s="467"/>
      <c r="BZ184" t="str">
        <f t="shared" si="9"/>
        <v xml:space="preserve">   </v>
      </c>
      <c r="CA184" t="str">
        <f t="shared" si="10"/>
        <v xml:space="preserve">   </v>
      </c>
      <c r="CE184" s="61"/>
      <c r="CW184" s="460"/>
      <c r="CX184" s="61" t="s">
        <v>799</v>
      </c>
      <c r="CY184" s="61" t="s">
        <v>862</v>
      </c>
      <c r="CZ184" s="130" t="s">
        <v>888</v>
      </c>
      <c r="DA184" s="130" t="s">
        <v>690</v>
      </c>
      <c r="DB184" s="130" t="s">
        <v>305</v>
      </c>
      <c r="DC184" s="130" t="s">
        <v>892</v>
      </c>
      <c r="DD184" s="61"/>
      <c r="DE184" s="130" t="s">
        <v>169</v>
      </c>
      <c r="DF184" s="61" t="str">
        <f t="shared" si="1"/>
        <v>BEVトラック(小型)三菱ふそうeCanterZABFEC9K自家用</v>
      </c>
      <c r="DG184" s="271">
        <v>7860000</v>
      </c>
    </row>
    <row r="185" spans="1:111">
      <c r="A185" s="318" t="str">
        <f t="shared" si="11"/>
        <v/>
      </c>
      <c r="B185" s="308"/>
      <c r="C185" s="509"/>
      <c r="D185" s="510"/>
      <c r="E185" s="509"/>
      <c r="F185" s="510"/>
      <c r="G185" s="509"/>
      <c r="H185" s="526"/>
      <c r="I185" s="526"/>
      <c r="J185" s="510"/>
      <c r="K185" s="509"/>
      <c r="L185" s="526"/>
      <c r="M185" s="526"/>
      <c r="N185" s="510"/>
      <c r="O185" s="308"/>
      <c r="P185" s="527"/>
      <c r="Q185" s="527"/>
      <c r="R185" s="306"/>
      <c r="S185" s="310"/>
      <c r="T185" s="311"/>
      <c r="U185" s="312"/>
      <c r="V185" s="313"/>
      <c r="W185" s="310"/>
      <c r="X185" s="311"/>
      <c r="Y185" s="312"/>
      <c r="Z185" s="313"/>
      <c r="AA185" s="509"/>
      <c r="AB185" s="526"/>
      <c r="AC185" s="526"/>
      <c r="AD185" s="510"/>
      <c r="AE185" s="509"/>
      <c r="AF185" s="526"/>
      <c r="AG185" s="510"/>
      <c r="AH185" s="527"/>
      <c r="AI185" s="527"/>
      <c r="AJ185" s="527"/>
      <c r="AK185" s="527"/>
      <c r="AL185" s="314"/>
      <c r="AM185" s="134" t="s">
        <v>47</v>
      </c>
      <c r="AN185" s="526"/>
      <c r="AO185" s="510"/>
      <c r="AP185" s="509"/>
      <c r="AQ185" s="510"/>
      <c r="AR185" s="308"/>
      <c r="AS185" s="449"/>
      <c r="AT185" s="315"/>
      <c r="AU185" s="528"/>
      <c r="AV185" s="528"/>
      <c r="AW185" s="522"/>
      <c r="AX185" s="522"/>
      <c r="AY185" s="523"/>
      <c r="AZ185" s="524"/>
      <c r="BA185" s="466">
        <f t="shared" si="7"/>
        <v>0</v>
      </c>
      <c r="BB185" s="467"/>
      <c r="BC185" s="468" t="e">
        <f t="shared" si="8"/>
        <v>#N/A</v>
      </c>
      <c r="BD185" s="468"/>
      <c r="BE185" s="522"/>
      <c r="BF185" s="522"/>
      <c r="BG185" s="468" t="e" cm="1">
        <f t="array" ref="BG185">INT(_xlfn.IFS(O185=$CN$8,BE185*2/3,O185=$CN$10,BE185*2/3,O185=$CN$9,BE185*1/2))</f>
        <v>#N/A</v>
      </c>
      <c r="BH185" s="468"/>
      <c r="BI185" s="466" t="e">
        <f t="shared" si="12"/>
        <v>#N/A</v>
      </c>
      <c r="BJ185" s="467"/>
      <c r="BK185" s="466" t="e">
        <f t="shared" si="13"/>
        <v>#N/A</v>
      </c>
      <c r="BL185" s="467"/>
      <c r="BM185" s="462"/>
      <c r="BN185" s="463"/>
      <c r="BO185" s="466" t="e">
        <f t="shared" si="14"/>
        <v>#N/A</v>
      </c>
      <c r="BP185" s="467"/>
      <c r="BZ185" t="str">
        <f t="shared" si="9"/>
        <v xml:space="preserve">   </v>
      </c>
      <c r="CA185" t="str">
        <f t="shared" si="10"/>
        <v xml:space="preserve">   </v>
      </c>
      <c r="CE185" s="61"/>
      <c r="CW185" s="460"/>
      <c r="CX185" s="61" t="s">
        <v>799</v>
      </c>
      <c r="CY185" s="61" t="s">
        <v>862</v>
      </c>
      <c r="CZ185" s="130" t="s">
        <v>888</v>
      </c>
      <c r="DA185" s="130" t="s">
        <v>690</v>
      </c>
      <c r="DB185" s="130" t="s">
        <v>305</v>
      </c>
      <c r="DC185" s="130" t="s">
        <v>893</v>
      </c>
      <c r="DD185" s="61"/>
      <c r="DE185" s="130" t="s">
        <v>168</v>
      </c>
      <c r="DF185" s="61" t="str">
        <f t="shared" si="1"/>
        <v>BEVトラック(小型)三菱ふそうeCanterZABFED9K事業用</v>
      </c>
      <c r="DG185" s="271">
        <v>7950000</v>
      </c>
    </row>
    <row r="186" spans="1:111">
      <c r="A186" s="318" t="str">
        <f t="shared" si="11"/>
        <v/>
      </c>
      <c r="B186" s="308"/>
      <c r="C186" s="509"/>
      <c r="D186" s="510"/>
      <c r="E186" s="509"/>
      <c r="F186" s="510"/>
      <c r="G186" s="509"/>
      <c r="H186" s="526"/>
      <c r="I186" s="526"/>
      <c r="J186" s="510"/>
      <c r="K186" s="509"/>
      <c r="L186" s="526"/>
      <c r="M186" s="526"/>
      <c r="N186" s="510"/>
      <c r="O186" s="308"/>
      <c r="P186" s="527"/>
      <c r="Q186" s="527"/>
      <c r="R186" s="306"/>
      <c r="S186" s="310"/>
      <c r="T186" s="311"/>
      <c r="U186" s="312"/>
      <c r="V186" s="313"/>
      <c r="W186" s="310"/>
      <c r="X186" s="311"/>
      <c r="Y186" s="312"/>
      <c r="Z186" s="313"/>
      <c r="AA186" s="509"/>
      <c r="AB186" s="526"/>
      <c r="AC186" s="526"/>
      <c r="AD186" s="510"/>
      <c r="AE186" s="509"/>
      <c r="AF186" s="526"/>
      <c r="AG186" s="510"/>
      <c r="AH186" s="527"/>
      <c r="AI186" s="527"/>
      <c r="AJ186" s="527"/>
      <c r="AK186" s="527"/>
      <c r="AL186" s="314"/>
      <c r="AM186" s="134" t="s">
        <v>47</v>
      </c>
      <c r="AN186" s="526"/>
      <c r="AO186" s="510"/>
      <c r="AP186" s="509"/>
      <c r="AQ186" s="510"/>
      <c r="AR186" s="308"/>
      <c r="AS186" s="449"/>
      <c r="AT186" s="315"/>
      <c r="AU186" s="528"/>
      <c r="AV186" s="528"/>
      <c r="AW186" s="522"/>
      <c r="AX186" s="522"/>
      <c r="AY186" s="523"/>
      <c r="AZ186" s="524"/>
      <c r="BA186" s="466">
        <f t="shared" si="7"/>
        <v>0</v>
      </c>
      <c r="BB186" s="467"/>
      <c r="BC186" s="468" t="e">
        <f t="shared" si="8"/>
        <v>#N/A</v>
      </c>
      <c r="BD186" s="468"/>
      <c r="BE186" s="522"/>
      <c r="BF186" s="522"/>
      <c r="BG186" s="468" t="e" cm="1">
        <f t="array" ref="BG186">INT(_xlfn.IFS(O186=$CN$8,BE186*2/3,O186=$CN$10,BE186*2/3,O186=$CN$9,BE186*1/2))</f>
        <v>#N/A</v>
      </c>
      <c r="BH186" s="468"/>
      <c r="BI186" s="466" t="e">
        <f t="shared" si="12"/>
        <v>#N/A</v>
      </c>
      <c r="BJ186" s="467"/>
      <c r="BK186" s="466" t="e">
        <f t="shared" si="13"/>
        <v>#N/A</v>
      </c>
      <c r="BL186" s="467"/>
      <c r="BM186" s="462"/>
      <c r="BN186" s="463"/>
      <c r="BO186" s="466" t="e">
        <f t="shared" si="14"/>
        <v>#N/A</v>
      </c>
      <c r="BP186" s="467"/>
      <c r="BZ186" t="str">
        <f t="shared" si="9"/>
        <v xml:space="preserve">   </v>
      </c>
      <c r="CA186" t="str">
        <f t="shared" si="10"/>
        <v xml:space="preserve">   </v>
      </c>
      <c r="CE186" s="61"/>
      <c r="CW186" s="460"/>
      <c r="CX186" s="61" t="s">
        <v>799</v>
      </c>
      <c r="CY186" s="61" t="s">
        <v>862</v>
      </c>
      <c r="CZ186" s="130" t="s">
        <v>888</v>
      </c>
      <c r="DA186" s="130" t="s">
        <v>690</v>
      </c>
      <c r="DB186" s="130" t="s">
        <v>305</v>
      </c>
      <c r="DC186" s="130" t="s">
        <v>893</v>
      </c>
      <c r="DD186" s="61"/>
      <c r="DE186" s="130" t="s">
        <v>169</v>
      </c>
      <c r="DF186" s="61" t="str">
        <f t="shared" ref="DF186:DF200" si="15">CX186&amp;CY186&amp;CZ186&amp;DA186&amp;DB186&amp;DC186&amp;DD186&amp;DE186</f>
        <v>BEVトラック(小型)三菱ふそうeCanterZABFED9K自家用</v>
      </c>
      <c r="DG186" s="271">
        <v>7838000</v>
      </c>
    </row>
    <row r="187" spans="1:111">
      <c r="A187" s="318" t="str">
        <f t="shared" si="11"/>
        <v/>
      </c>
      <c r="B187" s="308"/>
      <c r="C187" s="509"/>
      <c r="D187" s="510"/>
      <c r="E187" s="509"/>
      <c r="F187" s="510"/>
      <c r="G187" s="509"/>
      <c r="H187" s="526"/>
      <c r="I187" s="526"/>
      <c r="J187" s="510"/>
      <c r="K187" s="509"/>
      <c r="L187" s="526"/>
      <c r="M187" s="526"/>
      <c r="N187" s="510"/>
      <c r="O187" s="308"/>
      <c r="P187" s="527"/>
      <c r="Q187" s="527"/>
      <c r="R187" s="306"/>
      <c r="S187" s="310"/>
      <c r="T187" s="311"/>
      <c r="U187" s="312"/>
      <c r="V187" s="313"/>
      <c r="W187" s="310"/>
      <c r="X187" s="311"/>
      <c r="Y187" s="312"/>
      <c r="Z187" s="313"/>
      <c r="AA187" s="509"/>
      <c r="AB187" s="526"/>
      <c r="AC187" s="526"/>
      <c r="AD187" s="510"/>
      <c r="AE187" s="509"/>
      <c r="AF187" s="526"/>
      <c r="AG187" s="510"/>
      <c r="AH187" s="527"/>
      <c r="AI187" s="527"/>
      <c r="AJ187" s="527"/>
      <c r="AK187" s="527"/>
      <c r="AL187" s="314"/>
      <c r="AM187" s="134" t="s">
        <v>47</v>
      </c>
      <c r="AN187" s="526"/>
      <c r="AO187" s="510"/>
      <c r="AP187" s="509"/>
      <c r="AQ187" s="510"/>
      <c r="AR187" s="308"/>
      <c r="AS187" s="449"/>
      <c r="AT187" s="315"/>
      <c r="AU187" s="528"/>
      <c r="AV187" s="528"/>
      <c r="AW187" s="522"/>
      <c r="AX187" s="522"/>
      <c r="AY187" s="523"/>
      <c r="AZ187" s="524"/>
      <c r="BA187" s="466">
        <f t="shared" si="7"/>
        <v>0</v>
      </c>
      <c r="BB187" s="467"/>
      <c r="BC187" s="468" t="e">
        <f t="shared" si="8"/>
        <v>#N/A</v>
      </c>
      <c r="BD187" s="468"/>
      <c r="BE187" s="522"/>
      <c r="BF187" s="522"/>
      <c r="BG187" s="468" t="e" cm="1">
        <f t="array" ref="BG187">INT(_xlfn.IFS(O187=$CN$8,BE187*2/3,O187=$CN$10,BE187*2/3,O187=$CN$9,BE187*1/2))</f>
        <v>#N/A</v>
      </c>
      <c r="BH187" s="468"/>
      <c r="BI187" s="466" t="e">
        <f t="shared" si="12"/>
        <v>#N/A</v>
      </c>
      <c r="BJ187" s="467"/>
      <c r="BK187" s="466" t="e">
        <f t="shared" si="13"/>
        <v>#N/A</v>
      </c>
      <c r="BL187" s="467"/>
      <c r="BM187" s="462"/>
      <c r="BN187" s="463"/>
      <c r="BO187" s="466" t="e">
        <f t="shared" si="14"/>
        <v>#N/A</v>
      </c>
      <c r="BP187" s="467"/>
      <c r="BZ187" t="str">
        <f t="shared" si="9"/>
        <v xml:space="preserve">   </v>
      </c>
      <c r="CA187" t="str">
        <f t="shared" si="10"/>
        <v xml:space="preserve">   </v>
      </c>
      <c r="CE187" s="61"/>
      <c r="CW187" s="460"/>
      <c r="CX187" s="61" t="s">
        <v>799</v>
      </c>
      <c r="CY187" s="61" t="s">
        <v>862</v>
      </c>
      <c r="CZ187" s="130" t="s">
        <v>888</v>
      </c>
      <c r="DA187" s="130" t="s">
        <v>690</v>
      </c>
      <c r="DB187" s="130" t="s">
        <v>305</v>
      </c>
      <c r="DC187" s="130" t="s">
        <v>894</v>
      </c>
      <c r="DD187" s="61"/>
      <c r="DE187" s="130" t="s">
        <v>168</v>
      </c>
      <c r="DF187" s="61" t="str">
        <f t="shared" si="15"/>
        <v>BEVトラック(小型)三菱ふそうeCanterZABFEB8U事業用</v>
      </c>
      <c r="DG187" s="271">
        <v>7421000</v>
      </c>
    </row>
    <row r="188" spans="1:111" ht="19.5" thickBot="1">
      <c r="A188" s="318" t="str">
        <f t="shared" si="11"/>
        <v/>
      </c>
      <c r="B188" s="308"/>
      <c r="C188" s="509"/>
      <c r="D188" s="510"/>
      <c r="E188" s="509"/>
      <c r="F188" s="510"/>
      <c r="G188" s="509"/>
      <c r="H188" s="526"/>
      <c r="I188" s="526"/>
      <c r="J188" s="510"/>
      <c r="K188" s="509"/>
      <c r="L188" s="526"/>
      <c r="M188" s="526"/>
      <c r="N188" s="510"/>
      <c r="O188" s="308"/>
      <c r="P188" s="527"/>
      <c r="Q188" s="527"/>
      <c r="R188" s="306"/>
      <c r="S188" s="310"/>
      <c r="T188" s="311"/>
      <c r="U188" s="312"/>
      <c r="V188" s="313"/>
      <c r="W188" s="310"/>
      <c r="X188" s="311"/>
      <c r="Y188" s="312"/>
      <c r="Z188" s="313"/>
      <c r="AA188" s="509"/>
      <c r="AB188" s="526"/>
      <c r="AC188" s="526"/>
      <c r="AD188" s="510"/>
      <c r="AE188" s="509"/>
      <c r="AF188" s="526"/>
      <c r="AG188" s="510"/>
      <c r="AH188" s="527"/>
      <c r="AI188" s="527"/>
      <c r="AJ188" s="527"/>
      <c r="AK188" s="527"/>
      <c r="AL188" s="314"/>
      <c r="AM188" s="134" t="s">
        <v>47</v>
      </c>
      <c r="AN188" s="526"/>
      <c r="AO188" s="510"/>
      <c r="AP188" s="509"/>
      <c r="AQ188" s="510"/>
      <c r="AR188" s="308"/>
      <c r="AS188" s="449"/>
      <c r="AT188" s="315"/>
      <c r="AU188" s="528"/>
      <c r="AV188" s="528"/>
      <c r="AW188" s="522"/>
      <c r="AX188" s="522"/>
      <c r="AY188" s="523"/>
      <c r="AZ188" s="524"/>
      <c r="BA188" s="466">
        <f t="shared" si="7"/>
        <v>0</v>
      </c>
      <c r="BB188" s="467"/>
      <c r="BC188" s="468" t="e">
        <f t="shared" si="8"/>
        <v>#N/A</v>
      </c>
      <c r="BD188" s="468"/>
      <c r="BE188" s="522"/>
      <c r="BF188" s="522"/>
      <c r="BG188" s="468" t="e" cm="1">
        <f t="array" ref="BG188">INT(_xlfn.IFS(O188=$CN$8,BE188*2/3,O188=$CN$10,BE188*2/3,O188=$CN$9,BE188*1/2))</f>
        <v>#N/A</v>
      </c>
      <c r="BH188" s="468"/>
      <c r="BI188" s="466" t="e">
        <f t="shared" si="12"/>
        <v>#N/A</v>
      </c>
      <c r="BJ188" s="467"/>
      <c r="BK188" s="466" t="e">
        <f t="shared" si="13"/>
        <v>#N/A</v>
      </c>
      <c r="BL188" s="467"/>
      <c r="BM188" s="462"/>
      <c r="BN188" s="463"/>
      <c r="BO188" s="466" t="e">
        <f t="shared" si="14"/>
        <v>#N/A</v>
      </c>
      <c r="BP188" s="467"/>
      <c r="BZ188" t="str">
        <f t="shared" si="9"/>
        <v xml:space="preserve">   </v>
      </c>
      <c r="CA188" t="str">
        <f t="shared" si="10"/>
        <v xml:space="preserve">   </v>
      </c>
      <c r="CE188" s="61"/>
      <c r="CW188" s="461"/>
      <c r="CX188" s="268" t="s">
        <v>799</v>
      </c>
      <c r="CY188" s="268" t="s">
        <v>862</v>
      </c>
      <c r="CZ188" s="274" t="s">
        <v>888</v>
      </c>
      <c r="DA188" s="274" t="s">
        <v>690</v>
      </c>
      <c r="DB188" s="274" t="s">
        <v>305</v>
      </c>
      <c r="DC188" s="274" t="s">
        <v>894</v>
      </c>
      <c r="DD188" s="268"/>
      <c r="DE188" s="274" t="s">
        <v>169</v>
      </c>
      <c r="DF188" s="268" t="str">
        <f t="shared" si="15"/>
        <v>BEVトラック(小型)三菱ふそうeCanterZABFEB8U自家用</v>
      </c>
      <c r="DG188" s="275">
        <v>7309000</v>
      </c>
    </row>
    <row r="189" spans="1:111">
      <c r="A189" s="318" t="str">
        <f t="shared" si="11"/>
        <v/>
      </c>
      <c r="B189" s="308"/>
      <c r="C189" s="509"/>
      <c r="D189" s="510"/>
      <c r="E189" s="509"/>
      <c r="F189" s="510"/>
      <c r="G189" s="509"/>
      <c r="H189" s="526"/>
      <c r="I189" s="526"/>
      <c r="J189" s="510"/>
      <c r="K189" s="509"/>
      <c r="L189" s="526"/>
      <c r="M189" s="526"/>
      <c r="N189" s="510"/>
      <c r="O189" s="308"/>
      <c r="P189" s="527"/>
      <c r="Q189" s="527"/>
      <c r="R189" s="306"/>
      <c r="S189" s="310"/>
      <c r="T189" s="311"/>
      <c r="U189" s="312"/>
      <c r="V189" s="313"/>
      <c r="W189" s="310"/>
      <c r="X189" s="311"/>
      <c r="Y189" s="312"/>
      <c r="Z189" s="313"/>
      <c r="AA189" s="509"/>
      <c r="AB189" s="526"/>
      <c r="AC189" s="526"/>
      <c r="AD189" s="510"/>
      <c r="AE189" s="509"/>
      <c r="AF189" s="526"/>
      <c r="AG189" s="510"/>
      <c r="AH189" s="527"/>
      <c r="AI189" s="527"/>
      <c r="AJ189" s="527"/>
      <c r="AK189" s="527"/>
      <c r="AL189" s="314"/>
      <c r="AM189" s="134" t="s">
        <v>47</v>
      </c>
      <c r="AN189" s="526"/>
      <c r="AO189" s="510"/>
      <c r="AP189" s="509"/>
      <c r="AQ189" s="510"/>
      <c r="AR189" s="308"/>
      <c r="AS189" s="449"/>
      <c r="AT189" s="315"/>
      <c r="AU189" s="528"/>
      <c r="AV189" s="528"/>
      <c r="AW189" s="522"/>
      <c r="AX189" s="522"/>
      <c r="AY189" s="523"/>
      <c r="AZ189" s="524"/>
      <c r="BA189" s="466">
        <f t="shared" si="7"/>
        <v>0</v>
      </c>
      <c r="BB189" s="467"/>
      <c r="BC189" s="468" t="e">
        <f t="shared" si="8"/>
        <v>#N/A</v>
      </c>
      <c r="BD189" s="468"/>
      <c r="BE189" s="522"/>
      <c r="BF189" s="522"/>
      <c r="BG189" s="468" t="e" cm="1">
        <f t="array" ref="BG189">INT(_xlfn.IFS(O189=$CN$8,BE189*2/3,O189=$CN$10,BE189*2/3,O189=$CN$9,BE189*1/2))</f>
        <v>#N/A</v>
      </c>
      <c r="BH189" s="468"/>
      <c r="BI189" s="466" t="e">
        <f t="shared" si="12"/>
        <v>#N/A</v>
      </c>
      <c r="BJ189" s="467"/>
      <c r="BK189" s="466" t="e">
        <f t="shared" si="13"/>
        <v>#N/A</v>
      </c>
      <c r="BL189" s="467"/>
      <c r="BM189" s="462"/>
      <c r="BN189" s="463"/>
      <c r="BO189" s="466" t="e">
        <f t="shared" si="14"/>
        <v>#N/A</v>
      </c>
      <c r="BP189" s="467"/>
      <c r="BZ189" t="str">
        <f t="shared" si="9"/>
        <v xml:space="preserve">   </v>
      </c>
      <c r="CA189" t="str">
        <f t="shared" si="10"/>
        <v xml:space="preserve">   </v>
      </c>
      <c r="CE189" s="61"/>
      <c r="CW189" s="459" t="s">
        <v>895</v>
      </c>
      <c r="CX189" s="266" t="s">
        <v>154</v>
      </c>
      <c r="CY189" s="266" t="s">
        <v>808</v>
      </c>
      <c r="CZ189" s="272" t="s">
        <v>689</v>
      </c>
      <c r="DA189" s="266" t="s">
        <v>778</v>
      </c>
      <c r="DB189" s="272" t="s">
        <v>305</v>
      </c>
      <c r="DC189" s="266" t="s">
        <v>897</v>
      </c>
      <c r="DD189" s="266"/>
      <c r="DE189" s="272" t="s">
        <v>909</v>
      </c>
      <c r="DF189" s="266" t="str">
        <f t="shared" si="15"/>
        <v>BEV軽自動車(バン)三菱MINICAB-MiEV 2シーターZABU68V HLDDD事業用</v>
      </c>
      <c r="DG189" s="273">
        <v>878000</v>
      </c>
    </row>
    <row r="190" spans="1:111">
      <c r="A190" s="318" t="str">
        <f t="shared" si="11"/>
        <v/>
      </c>
      <c r="B190" s="308"/>
      <c r="C190" s="509"/>
      <c r="D190" s="510"/>
      <c r="E190" s="509"/>
      <c r="F190" s="510"/>
      <c r="G190" s="509"/>
      <c r="H190" s="526"/>
      <c r="I190" s="526"/>
      <c r="J190" s="510"/>
      <c r="K190" s="509"/>
      <c r="L190" s="526"/>
      <c r="M190" s="526"/>
      <c r="N190" s="510"/>
      <c r="O190" s="308"/>
      <c r="P190" s="527"/>
      <c r="Q190" s="527"/>
      <c r="R190" s="306"/>
      <c r="S190" s="310"/>
      <c r="T190" s="311"/>
      <c r="U190" s="312"/>
      <c r="V190" s="313"/>
      <c r="W190" s="310"/>
      <c r="X190" s="311"/>
      <c r="Y190" s="312"/>
      <c r="Z190" s="313"/>
      <c r="AA190" s="509"/>
      <c r="AB190" s="526"/>
      <c r="AC190" s="526"/>
      <c r="AD190" s="510"/>
      <c r="AE190" s="509"/>
      <c r="AF190" s="526"/>
      <c r="AG190" s="510"/>
      <c r="AH190" s="527"/>
      <c r="AI190" s="527"/>
      <c r="AJ190" s="527"/>
      <c r="AK190" s="527"/>
      <c r="AL190" s="314"/>
      <c r="AM190" s="134" t="s">
        <v>47</v>
      </c>
      <c r="AN190" s="526"/>
      <c r="AO190" s="510"/>
      <c r="AP190" s="509"/>
      <c r="AQ190" s="510"/>
      <c r="AR190" s="308"/>
      <c r="AS190" s="449"/>
      <c r="AT190" s="315"/>
      <c r="AU190" s="528"/>
      <c r="AV190" s="528"/>
      <c r="AW190" s="522"/>
      <c r="AX190" s="522"/>
      <c r="AY190" s="523"/>
      <c r="AZ190" s="524"/>
      <c r="BA190" s="466">
        <f t="shared" si="7"/>
        <v>0</v>
      </c>
      <c r="BB190" s="467"/>
      <c r="BC190" s="468" t="e">
        <f t="shared" si="8"/>
        <v>#N/A</v>
      </c>
      <c r="BD190" s="468"/>
      <c r="BE190" s="522"/>
      <c r="BF190" s="522"/>
      <c r="BG190" s="468" t="e" cm="1">
        <f t="array" ref="BG190">INT(_xlfn.IFS(O190=$CN$8,BE190*2/3,O190=$CN$10,BE190*2/3,O190=$CN$9,BE190*1/2))</f>
        <v>#N/A</v>
      </c>
      <c r="BH190" s="468"/>
      <c r="BI190" s="466" t="e">
        <f t="shared" si="12"/>
        <v>#N/A</v>
      </c>
      <c r="BJ190" s="467"/>
      <c r="BK190" s="466" t="e">
        <f t="shared" si="13"/>
        <v>#N/A</v>
      </c>
      <c r="BL190" s="467"/>
      <c r="BM190" s="462"/>
      <c r="BN190" s="463"/>
      <c r="BO190" s="466" t="e">
        <f t="shared" si="14"/>
        <v>#N/A</v>
      </c>
      <c r="BP190" s="467"/>
      <c r="BZ190" t="str">
        <f t="shared" si="9"/>
        <v xml:space="preserve">   </v>
      </c>
      <c r="CA190" t="str">
        <f t="shared" si="10"/>
        <v xml:space="preserve">   </v>
      </c>
      <c r="CE190" s="61"/>
      <c r="CW190" s="460"/>
      <c r="CX190" s="61" t="s">
        <v>154</v>
      </c>
      <c r="CY190" s="61" t="s">
        <v>808</v>
      </c>
      <c r="CZ190" s="130" t="s">
        <v>689</v>
      </c>
      <c r="DA190" s="61" t="s">
        <v>779</v>
      </c>
      <c r="DB190" s="130" t="s">
        <v>305</v>
      </c>
      <c r="DC190" s="61" t="s">
        <v>898</v>
      </c>
      <c r="DD190" s="61"/>
      <c r="DE190" s="130" t="s">
        <v>909</v>
      </c>
      <c r="DF190" s="61" t="str">
        <f t="shared" si="15"/>
        <v>BEV軽自動車(バン)三菱MINICAB-MiEV 4シーターZABU68V HLDDA事業用</v>
      </c>
      <c r="DG190" s="271">
        <v>892000</v>
      </c>
    </row>
    <row r="191" spans="1:111">
      <c r="A191" s="318" t="str">
        <f t="shared" si="11"/>
        <v/>
      </c>
      <c r="B191" s="308"/>
      <c r="C191" s="509"/>
      <c r="D191" s="510"/>
      <c r="E191" s="509"/>
      <c r="F191" s="510"/>
      <c r="G191" s="509"/>
      <c r="H191" s="526"/>
      <c r="I191" s="526"/>
      <c r="J191" s="510"/>
      <c r="K191" s="509"/>
      <c r="L191" s="526"/>
      <c r="M191" s="526"/>
      <c r="N191" s="510"/>
      <c r="O191" s="308"/>
      <c r="P191" s="527"/>
      <c r="Q191" s="527"/>
      <c r="R191" s="306"/>
      <c r="S191" s="310"/>
      <c r="T191" s="311"/>
      <c r="U191" s="312"/>
      <c r="V191" s="313"/>
      <c r="W191" s="310"/>
      <c r="X191" s="311"/>
      <c r="Y191" s="312"/>
      <c r="Z191" s="313"/>
      <c r="AA191" s="509"/>
      <c r="AB191" s="526"/>
      <c r="AC191" s="526"/>
      <c r="AD191" s="510"/>
      <c r="AE191" s="509"/>
      <c r="AF191" s="526"/>
      <c r="AG191" s="510"/>
      <c r="AH191" s="527"/>
      <c r="AI191" s="527"/>
      <c r="AJ191" s="527"/>
      <c r="AK191" s="527"/>
      <c r="AL191" s="314"/>
      <c r="AM191" s="134" t="s">
        <v>47</v>
      </c>
      <c r="AN191" s="526"/>
      <c r="AO191" s="510"/>
      <c r="AP191" s="509"/>
      <c r="AQ191" s="510"/>
      <c r="AR191" s="308"/>
      <c r="AS191" s="449"/>
      <c r="AT191" s="315"/>
      <c r="AU191" s="528"/>
      <c r="AV191" s="528"/>
      <c r="AW191" s="522"/>
      <c r="AX191" s="522"/>
      <c r="AY191" s="523"/>
      <c r="AZ191" s="524"/>
      <c r="BA191" s="466">
        <f t="shared" si="7"/>
        <v>0</v>
      </c>
      <c r="BB191" s="467"/>
      <c r="BC191" s="468" t="e">
        <f t="shared" si="8"/>
        <v>#N/A</v>
      </c>
      <c r="BD191" s="468"/>
      <c r="BE191" s="522"/>
      <c r="BF191" s="522"/>
      <c r="BG191" s="468" t="e" cm="1">
        <f t="array" ref="BG191">INT(_xlfn.IFS(O191=$CN$8,BE191*2/3,O191=$CN$10,BE191*2/3,O191=$CN$9,BE191*1/2))</f>
        <v>#N/A</v>
      </c>
      <c r="BH191" s="468"/>
      <c r="BI191" s="466" t="e">
        <f t="shared" si="12"/>
        <v>#N/A</v>
      </c>
      <c r="BJ191" s="467"/>
      <c r="BK191" s="466" t="e">
        <f t="shared" si="13"/>
        <v>#N/A</v>
      </c>
      <c r="BL191" s="467"/>
      <c r="BM191" s="462"/>
      <c r="BN191" s="463"/>
      <c r="BO191" s="466" t="e">
        <f t="shared" si="14"/>
        <v>#N/A</v>
      </c>
      <c r="BP191" s="467"/>
      <c r="BZ191" t="str">
        <f t="shared" si="9"/>
        <v xml:space="preserve">   </v>
      </c>
      <c r="CA191" t="str">
        <f t="shared" si="10"/>
        <v xml:space="preserve">   </v>
      </c>
      <c r="CE191" s="61"/>
      <c r="CW191" s="460"/>
      <c r="CX191" s="61" t="s">
        <v>154</v>
      </c>
      <c r="CY191" s="61" t="s">
        <v>808</v>
      </c>
      <c r="CZ191" s="130" t="s">
        <v>689</v>
      </c>
      <c r="DA191" s="61" t="s">
        <v>780</v>
      </c>
      <c r="DB191" s="130" t="s">
        <v>305</v>
      </c>
      <c r="DC191" s="61" t="s">
        <v>899</v>
      </c>
      <c r="DD191" s="61"/>
      <c r="DE191" s="130" t="s">
        <v>909</v>
      </c>
      <c r="DF191" s="61" t="str">
        <f t="shared" si="15"/>
        <v>BEV軽自動車(バン)三菱MINICAB EV 2シーターZABU69V HLDDG事業用</v>
      </c>
      <c r="DG191" s="271">
        <v>878000</v>
      </c>
    </row>
    <row r="192" spans="1:111">
      <c r="A192" s="318" t="str">
        <f t="shared" si="11"/>
        <v/>
      </c>
      <c r="B192" s="308"/>
      <c r="C192" s="509"/>
      <c r="D192" s="510"/>
      <c r="E192" s="509"/>
      <c r="F192" s="510"/>
      <c r="G192" s="509"/>
      <c r="H192" s="526"/>
      <c r="I192" s="526"/>
      <c r="J192" s="510"/>
      <c r="K192" s="509"/>
      <c r="L192" s="526"/>
      <c r="M192" s="526"/>
      <c r="N192" s="510"/>
      <c r="O192" s="308"/>
      <c r="P192" s="527"/>
      <c r="Q192" s="527"/>
      <c r="R192" s="306"/>
      <c r="S192" s="310"/>
      <c r="T192" s="311"/>
      <c r="U192" s="312"/>
      <c r="V192" s="313"/>
      <c r="W192" s="310"/>
      <c r="X192" s="311"/>
      <c r="Y192" s="312"/>
      <c r="Z192" s="313"/>
      <c r="AA192" s="509"/>
      <c r="AB192" s="526"/>
      <c r="AC192" s="526"/>
      <c r="AD192" s="510"/>
      <c r="AE192" s="509"/>
      <c r="AF192" s="526"/>
      <c r="AG192" s="510"/>
      <c r="AH192" s="527"/>
      <c r="AI192" s="527"/>
      <c r="AJ192" s="527"/>
      <c r="AK192" s="527"/>
      <c r="AL192" s="314"/>
      <c r="AM192" s="134" t="s">
        <v>47</v>
      </c>
      <c r="AN192" s="526"/>
      <c r="AO192" s="510"/>
      <c r="AP192" s="509"/>
      <c r="AQ192" s="510"/>
      <c r="AR192" s="308"/>
      <c r="AS192" s="449"/>
      <c r="AT192" s="315"/>
      <c r="AU192" s="528"/>
      <c r="AV192" s="528"/>
      <c r="AW192" s="522"/>
      <c r="AX192" s="522"/>
      <c r="AY192" s="523"/>
      <c r="AZ192" s="524"/>
      <c r="BA192" s="466">
        <f t="shared" si="7"/>
        <v>0</v>
      </c>
      <c r="BB192" s="467"/>
      <c r="BC192" s="468" t="e">
        <f t="shared" si="8"/>
        <v>#N/A</v>
      </c>
      <c r="BD192" s="468"/>
      <c r="BE192" s="522"/>
      <c r="BF192" s="522"/>
      <c r="BG192" s="468" t="e" cm="1">
        <f t="array" ref="BG192">INT(_xlfn.IFS(O192=$CN$8,BE192*2/3,O192=$CN$10,BE192*2/3,O192=$CN$9,BE192*1/2))</f>
        <v>#N/A</v>
      </c>
      <c r="BH192" s="468"/>
      <c r="BI192" s="466" t="e">
        <f t="shared" si="12"/>
        <v>#N/A</v>
      </c>
      <c r="BJ192" s="467"/>
      <c r="BK192" s="466" t="e">
        <f t="shared" si="13"/>
        <v>#N/A</v>
      </c>
      <c r="BL192" s="467"/>
      <c r="BM192" s="462"/>
      <c r="BN192" s="463"/>
      <c r="BO192" s="466" t="e">
        <f t="shared" si="14"/>
        <v>#N/A</v>
      </c>
      <c r="BP192" s="467"/>
      <c r="BZ192" t="str">
        <f t="shared" si="9"/>
        <v xml:space="preserve">   </v>
      </c>
      <c r="CA192" t="str">
        <f t="shared" si="10"/>
        <v xml:space="preserve">   </v>
      </c>
      <c r="CE192" s="61"/>
      <c r="CW192" s="460"/>
      <c r="CX192" s="61" t="s">
        <v>154</v>
      </c>
      <c r="CY192" s="61" t="s">
        <v>808</v>
      </c>
      <c r="CZ192" s="130" t="s">
        <v>689</v>
      </c>
      <c r="DA192" s="61" t="s">
        <v>781</v>
      </c>
      <c r="DB192" s="130" t="s">
        <v>305</v>
      </c>
      <c r="DC192" s="61" t="s">
        <v>900</v>
      </c>
      <c r="DD192" s="61"/>
      <c r="DE192" s="130" t="s">
        <v>909</v>
      </c>
      <c r="DF192" s="61" t="str">
        <f t="shared" si="15"/>
        <v>BEV軽自動車(バン)三菱MINICAB EV 4シーターZABU69V HLDDF事業用</v>
      </c>
      <c r="DG192" s="271">
        <v>912000</v>
      </c>
    </row>
    <row r="193" spans="1:111">
      <c r="A193" s="318" t="str">
        <f t="shared" si="11"/>
        <v/>
      </c>
      <c r="B193" s="308"/>
      <c r="C193" s="509"/>
      <c r="D193" s="510"/>
      <c r="E193" s="509"/>
      <c r="F193" s="510"/>
      <c r="G193" s="509"/>
      <c r="H193" s="526"/>
      <c r="I193" s="526"/>
      <c r="J193" s="510"/>
      <c r="K193" s="509"/>
      <c r="L193" s="526"/>
      <c r="M193" s="526"/>
      <c r="N193" s="510"/>
      <c r="O193" s="308"/>
      <c r="P193" s="527"/>
      <c r="Q193" s="527"/>
      <c r="R193" s="306"/>
      <c r="S193" s="310"/>
      <c r="T193" s="311"/>
      <c r="U193" s="312"/>
      <c r="V193" s="313"/>
      <c r="W193" s="310"/>
      <c r="X193" s="311"/>
      <c r="Y193" s="312"/>
      <c r="Z193" s="313"/>
      <c r="AA193" s="509"/>
      <c r="AB193" s="526"/>
      <c r="AC193" s="526"/>
      <c r="AD193" s="510"/>
      <c r="AE193" s="509"/>
      <c r="AF193" s="526"/>
      <c r="AG193" s="510"/>
      <c r="AH193" s="527"/>
      <c r="AI193" s="527"/>
      <c r="AJ193" s="527"/>
      <c r="AK193" s="527"/>
      <c r="AL193" s="314"/>
      <c r="AM193" s="134" t="s">
        <v>47</v>
      </c>
      <c r="AN193" s="526"/>
      <c r="AO193" s="510"/>
      <c r="AP193" s="509"/>
      <c r="AQ193" s="510"/>
      <c r="AR193" s="308"/>
      <c r="AS193" s="449"/>
      <c r="AT193" s="315"/>
      <c r="AU193" s="528"/>
      <c r="AV193" s="528"/>
      <c r="AW193" s="522"/>
      <c r="AX193" s="522"/>
      <c r="AY193" s="523"/>
      <c r="AZ193" s="524"/>
      <c r="BA193" s="466">
        <f t="shared" si="7"/>
        <v>0</v>
      </c>
      <c r="BB193" s="467"/>
      <c r="BC193" s="468" t="e">
        <f t="shared" si="8"/>
        <v>#N/A</v>
      </c>
      <c r="BD193" s="468"/>
      <c r="BE193" s="522"/>
      <c r="BF193" s="522"/>
      <c r="BG193" s="468" t="e" cm="1">
        <f t="array" ref="BG193">INT(_xlfn.IFS(O193=$CN$8,BE193*2/3,O193=$CN$10,BE193*2/3,O193=$CN$9,BE193*1/2))</f>
        <v>#N/A</v>
      </c>
      <c r="BH193" s="468"/>
      <c r="BI193" s="466" t="e">
        <f t="shared" si="12"/>
        <v>#N/A</v>
      </c>
      <c r="BJ193" s="467"/>
      <c r="BK193" s="466" t="e">
        <f t="shared" si="13"/>
        <v>#N/A</v>
      </c>
      <c r="BL193" s="467"/>
      <c r="BM193" s="462"/>
      <c r="BN193" s="463"/>
      <c r="BO193" s="466" t="e">
        <f t="shared" si="14"/>
        <v>#N/A</v>
      </c>
      <c r="BP193" s="467"/>
      <c r="BZ193" t="str">
        <f t="shared" si="9"/>
        <v xml:space="preserve">   </v>
      </c>
      <c r="CA193" t="str">
        <f t="shared" si="10"/>
        <v xml:space="preserve">   </v>
      </c>
      <c r="CE193" s="61"/>
      <c r="CW193" s="460"/>
      <c r="CX193" s="61" t="s">
        <v>154</v>
      </c>
      <c r="CY193" s="61" t="s">
        <v>808</v>
      </c>
      <c r="CZ193" s="130" t="s">
        <v>689</v>
      </c>
      <c r="DA193" s="61" t="s">
        <v>780</v>
      </c>
      <c r="DB193" s="130" t="s">
        <v>305</v>
      </c>
      <c r="DC193" s="61" t="s">
        <v>901</v>
      </c>
      <c r="DD193" s="61"/>
      <c r="DE193" s="130" t="s">
        <v>909</v>
      </c>
      <c r="DF193" s="61" t="str">
        <f t="shared" si="15"/>
        <v>BEV軽自動車(バン)三菱MINICAB EV 2シーターZABU69V HLDDI事業用</v>
      </c>
      <c r="DG193" s="271">
        <v>912000</v>
      </c>
    </row>
    <row r="194" spans="1:111">
      <c r="A194" s="318" t="str">
        <f t="shared" si="11"/>
        <v/>
      </c>
      <c r="B194" s="308"/>
      <c r="C194" s="509"/>
      <c r="D194" s="510"/>
      <c r="E194" s="509"/>
      <c r="F194" s="510"/>
      <c r="G194" s="509"/>
      <c r="H194" s="526"/>
      <c r="I194" s="526"/>
      <c r="J194" s="510"/>
      <c r="K194" s="509"/>
      <c r="L194" s="526"/>
      <c r="M194" s="526"/>
      <c r="N194" s="510"/>
      <c r="O194" s="308"/>
      <c r="P194" s="527"/>
      <c r="Q194" s="527"/>
      <c r="R194" s="306"/>
      <c r="S194" s="310"/>
      <c r="T194" s="311"/>
      <c r="U194" s="312"/>
      <c r="V194" s="313"/>
      <c r="W194" s="310"/>
      <c r="X194" s="311"/>
      <c r="Y194" s="312"/>
      <c r="Z194" s="313"/>
      <c r="AA194" s="509"/>
      <c r="AB194" s="526"/>
      <c r="AC194" s="526"/>
      <c r="AD194" s="510"/>
      <c r="AE194" s="509"/>
      <c r="AF194" s="526"/>
      <c r="AG194" s="510"/>
      <c r="AH194" s="527"/>
      <c r="AI194" s="527"/>
      <c r="AJ194" s="527"/>
      <c r="AK194" s="527"/>
      <c r="AL194" s="314"/>
      <c r="AM194" s="134" t="s">
        <v>47</v>
      </c>
      <c r="AN194" s="526"/>
      <c r="AO194" s="510"/>
      <c r="AP194" s="509"/>
      <c r="AQ194" s="510"/>
      <c r="AR194" s="308"/>
      <c r="AS194" s="449"/>
      <c r="AT194" s="315"/>
      <c r="AU194" s="528"/>
      <c r="AV194" s="528"/>
      <c r="AW194" s="522"/>
      <c r="AX194" s="522"/>
      <c r="AY194" s="523"/>
      <c r="AZ194" s="524"/>
      <c r="BA194" s="466">
        <f t="shared" si="7"/>
        <v>0</v>
      </c>
      <c r="BB194" s="467"/>
      <c r="BC194" s="468" t="e">
        <f t="shared" si="8"/>
        <v>#N/A</v>
      </c>
      <c r="BD194" s="468"/>
      <c r="BE194" s="522"/>
      <c r="BF194" s="522"/>
      <c r="BG194" s="468" t="e" cm="1">
        <f t="array" ref="BG194">INT(_xlfn.IFS(O194=$CN$8,BE194*2/3,O194=$CN$10,BE194*2/3,O194=$CN$9,BE194*1/2))</f>
        <v>#N/A</v>
      </c>
      <c r="BH194" s="468"/>
      <c r="BI194" s="466" t="e">
        <f t="shared" si="12"/>
        <v>#N/A</v>
      </c>
      <c r="BJ194" s="467"/>
      <c r="BK194" s="466" t="e">
        <f t="shared" si="13"/>
        <v>#N/A</v>
      </c>
      <c r="BL194" s="467"/>
      <c r="BM194" s="462"/>
      <c r="BN194" s="463"/>
      <c r="BO194" s="466" t="e">
        <f t="shared" si="14"/>
        <v>#N/A</v>
      </c>
      <c r="BP194" s="467"/>
      <c r="BZ194" t="str">
        <f t="shared" si="9"/>
        <v xml:space="preserve">   </v>
      </c>
      <c r="CA194" t="str">
        <f t="shared" si="10"/>
        <v xml:space="preserve">   </v>
      </c>
      <c r="CE194" s="61"/>
      <c r="CW194" s="460"/>
      <c r="CX194" s="61" t="s">
        <v>154</v>
      </c>
      <c r="CY194" s="61" t="s">
        <v>808</v>
      </c>
      <c r="CZ194" s="130" t="s">
        <v>689</v>
      </c>
      <c r="DA194" s="61" t="s">
        <v>781</v>
      </c>
      <c r="DB194" s="130" t="s">
        <v>305</v>
      </c>
      <c r="DC194" s="61" t="s">
        <v>902</v>
      </c>
      <c r="DD194" s="61"/>
      <c r="DE194" s="130" t="s">
        <v>909</v>
      </c>
      <c r="DF194" s="61" t="str">
        <f t="shared" si="15"/>
        <v>BEV軽自動車(バン)三菱MINICAB EV 4シーターZABU69V HLDDH事業用</v>
      </c>
      <c r="DG194" s="271">
        <v>945000</v>
      </c>
    </row>
    <row r="195" spans="1:111">
      <c r="A195" s="318" t="str">
        <f t="shared" si="11"/>
        <v/>
      </c>
      <c r="B195" s="308"/>
      <c r="C195" s="509"/>
      <c r="D195" s="510"/>
      <c r="E195" s="509"/>
      <c r="F195" s="510"/>
      <c r="G195" s="509"/>
      <c r="H195" s="526"/>
      <c r="I195" s="526"/>
      <c r="J195" s="510"/>
      <c r="K195" s="509"/>
      <c r="L195" s="526"/>
      <c r="M195" s="526"/>
      <c r="N195" s="510"/>
      <c r="O195" s="308"/>
      <c r="P195" s="527"/>
      <c r="Q195" s="527"/>
      <c r="R195" s="306"/>
      <c r="S195" s="310"/>
      <c r="T195" s="311"/>
      <c r="U195" s="312"/>
      <c r="V195" s="313"/>
      <c r="W195" s="310"/>
      <c r="X195" s="311"/>
      <c r="Y195" s="312"/>
      <c r="Z195" s="313"/>
      <c r="AA195" s="509"/>
      <c r="AB195" s="526"/>
      <c r="AC195" s="526"/>
      <c r="AD195" s="510"/>
      <c r="AE195" s="509"/>
      <c r="AF195" s="526"/>
      <c r="AG195" s="510"/>
      <c r="AH195" s="527"/>
      <c r="AI195" s="527"/>
      <c r="AJ195" s="527"/>
      <c r="AK195" s="527"/>
      <c r="AL195" s="314"/>
      <c r="AM195" s="134" t="s">
        <v>47</v>
      </c>
      <c r="AN195" s="526"/>
      <c r="AO195" s="510"/>
      <c r="AP195" s="509"/>
      <c r="AQ195" s="510"/>
      <c r="AR195" s="308"/>
      <c r="AS195" s="449"/>
      <c r="AT195" s="315"/>
      <c r="AU195" s="528"/>
      <c r="AV195" s="528"/>
      <c r="AW195" s="522"/>
      <c r="AX195" s="522"/>
      <c r="AY195" s="523"/>
      <c r="AZ195" s="524"/>
      <c r="BA195" s="466">
        <f t="shared" si="7"/>
        <v>0</v>
      </c>
      <c r="BB195" s="467"/>
      <c r="BC195" s="468" t="e">
        <f t="shared" si="8"/>
        <v>#N/A</v>
      </c>
      <c r="BD195" s="468"/>
      <c r="BE195" s="522"/>
      <c r="BF195" s="522"/>
      <c r="BG195" s="468" t="e" cm="1">
        <f t="array" ref="BG195">INT(_xlfn.IFS(O195=$CN$8,BE195*2/3,O195=$CN$10,BE195*2/3,O195=$CN$9,BE195*1/2))</f>
        <v>#N/A</v>
      </c>
      <c r="BH195" s="468"/>
      <c r="BI195" s="466" t="e">
        <f t="shared" si="12"/>
        <v>#N/A</v>
      </c>
      <c r="BJ195" s="467"/>
      <c r="BK195" s="466" t="e">
        <f t="shared" si="13"/>
        <v>#N/A</v>
      </c>
      <c r="BL195" s="467"/>
      <c r="BM195" s="462"/>
      <c r="BN195" s="463"/>
      <c r="BO195" s="466" t="e">
        <f t="shared" si="14"/>
        <v>#N/A</v>
      </c>
      <c r="BP195" s="467"/>
      <c r="BZ195" t="str">
        <f t="shared" si="9"/>
        <v xml:space="preserve">   </v>
      </c>
      <c r="CA195" t="str">
        <f t="shared" si="10"/>
        <v xml:space="preserve">   </v>
      </c>
      <c r="CE195" s="61"/>
      <c r="CW195" s="460"/>
      <c r="CX195" s="61" t="s">
        <v>154</v>
      </c>
      <c r="CY195" s="61" t="s">
        <v>808</v>
      </c>
      <c r="CZ195" s="130" t="s">
        <v>689</v>
      </c>
      <c r="DA195" s="148" t="s">
        <v>782</v>
      </c>
      <c r="DB195" s="277" t="s">
        <v>896</v>
      </c>
      <c r="DC195" s="61" t="s">
        <v>908</v>
      </c>
      <c r="DD195" s="61"/>
      <c r="DE195" s="130" t="s">
        <v>909</v>
      </c>
      <c r="DF195" s="61" t="str">
        <f t="shared" si="15"/>
        <v>BEV軽自動車(バン)三菱23MY eKクロス EV（Gビジネスパッケージグレード）ZAAB5AWLDCB事業用</v>
      </c>
      <c r="DG195" s="271">
        <v>773000</v>
      </c>
    </row>
    <row r="196" spans="1:111">
      <c r="A196" s="318" t="str">
        <f t="shared" si="11"/>
        <v/>
      </c>
      <c r="B196" s="308"/>
      <c r="C196" s="509"/>
      <c r="D196" s="510"/>
      <c r="E196" s="509"/>
      <c r="F196" s="510"/>
      <c r="G196" s="509"/>
      <c r="H196" s="526"/>
      <c r="I196" s="526"/>
      <c r="J196" s="510"/>
      <c r="K196" s="509"/>
      <c r="L196" s="526"/>
      <c r="M196" s="526"/>
      <c r="N196" s="510"/>
      <c r="O196" s="308"/>
      <c r="P196" s="527"/>
      <c r="Q196" s="527"/>
      <c r="R196" s="306"/>
      <c r="S196" s="310"/>
      <c r="T196" s="311"/>
      <c r="U196" s="312"/>
      <c r="V196" s="313"/>
      <c r="W196" s="310"/>
      <c r="X196" s="311"/>
      <c r="Y196" s="312"/>
      <c r="Z196" s="313"/>
      <c r="AA196" s="509"/>
      <c r="AB196" s="526"/>
      <c r="AC196" s="526"/>
      <c r="AD196" s="510"/>
      <c r="AE196" s="509"/>
      <c r="AF196" s="526"/>
      <c r="AG196" s="510"/>
      <c r="AH196" s="527"/>
      <c r="AI196" s="527"/>
      <c r="AJ196" s="527"/>
      <c r="AK196" s="527"/>
      <c r="AL196" s="314"/>
      <c r="AM196" s="134" t="s">
        <v>47</v>
      </c>
      <c r="AN196" s="526"/>
      <c r="AO196" s="510"/>
      <c r="AP196" s="509"/>
      <c r="AQ196" s="510"/>
      <c r="AR196" s="308"/>
      <c r="AS196" s="449"/>
      <c r="AT196" s="315"/>
      <c r="AU196" s="528"/>
      <c r="AV196" s="528"/>
      <c r="AW196" s="522"/>
      <c r="AX196" s="522"/>
      <c r="AY196" s="523"/>
      <c r="AZ196" s="524"/>
      <c r="BA196" s="466">
        <f t="shared" si="7"/>
        <v>0</v>
      </c>
      <c r="BB196" s="467"/>
      <c r="BC196" s="468" t="e">
        <f t="shared" si="8"/>
        <v>#N/A</v>
      </c>
      <c r="BD196" s="468"/>
      <c r="BE196" s="522"/>
      <c r="BF196" s="522"/>
      <c r="BG196" s="468" t="e" cm="1">
        <f t="array" ref="BG196">INT(_xlfn.IFS(O196=$CN$8,BE196*2/3,O196=$CN$10,BE196*2/3,O196=$CN$9,BE196*1/2))</f>
        <v>#N/A</v>
      </c>
      <c r="BH196" s="468"/>
      <c r="BI196" s="466" t="e">
        <f t="shared" si="12"/>
        <v>#N/A</v>
      </c>
      <c r="BJ196" s="467"/>
      <c r="BK196" s="466" t="e">
        <f t="shared" si="13"/>
        <v>#N/A</v>
      </c>
      <c r="BL196" s="467"/>
      <c r="BM196" s="462"/>
      <c r="BN196" s="463"/>
      <c r="BO196" s="466" t="e">
        <f t="shared" si="14"/>
        <v>#N/A</v>
      </c>
      <c r="BP196" s="467"/>
      <c r="BZ196" t="str">
        <f t="shared" si="9"/>
        <v xml:space="preserve">   </v>
      </c>
      <c r="CA196" t="str">
        <f t="shared" si="10"/>
        <v xml:space="preserve">   </v>
      </c>
      <c r="CE196" s="61"/>
      <c r="CW196" s="460"/>
      <c r="CX196" s="61" t="s">
        <v>154</v>
      </c>
      <c r="CY196" s="61" t="s">
        <v>808</v>
      </c>
      <c r="CZ196" s="130" t="s">
        <v>689</v>
      </c>
      <c r="DA196" s="148" t="s">
        <v>783</v>
      </c>
      <c r="DB196" s="277" t="s">
        <v>896</v>
      </c>
      <c r="DC196" s="61" t="s">
        <v>908</v>
      </c>
      <c r="DD196" s="61"/>
      <c r="DE196" s="130" t="s">
        <v>909</v>
      </c>
      <c r="DF196" s="61" t="str">
        <f t="shared" si="15"/>
        <v>BEV軽自動車(バン)三菱23MY eKクロス EV（Gグレード）ZAAB5AWLDCB事業用</v>
      </c>
      <c r="DG196" s="271">
        <v>773000</v>
      </c>
    </row>
    <row r="197" spans="1:111">
      <c r="A197" s="318" t="str">
        <f t="shared" si="11"/>
        <v/>
      </c>
      <c r="B197" s="308"/>
      <c r="C197" s="509"/>
      <c r="D197" s="510"/>
      <c r="E197" s="509"/>
      <c r="F197" s="510"/>
      <c r="G197" s="509"/>
      <c r="H197" s="526"/>
      <c r="I197" s="526"/>
      <c r="J197" s="510"/>
      <c r="K197" s="509"/>
      <c r="L197" s="526"/>
      <c r="M197" s="526"/>
      <c r="N197" s="510"/>
      <c r="O197" s="308"/>
      <c r="P197" s="527"/>
      <c r="Q197" s="527"/>
      <c r="R197" s="306"/>
      <c r="S197" s="310"/>
      <c r="T197" s="311"/>
      <c r="U197" s="312"/>
      <c r="V197" s="313"/>
      <c r="W197" s="310"/>
      <c r="X197" s="311"/>
      <c r="Y197" s="312"/>
      <c r="Z197" s="313"/>
      <c r="AA197" s="509"/>
      <c r="AB197" s="526"/>
      <c r="AC197" s="526"/>
      <c r="AD197" s="510"/>
      <c r="AE197" s="509"/>
      <c r="AF197" s="526"/>
      <c r="AG197" s="510"/>
      <c r="AH197" s="527"/>
      <c r="AI197" s="527"/>
      <c r="AJ197" s="527"/>
      <c r="AK197" s="527"/>
      <c r="AL197" s="314"/>
      <c r="AM197" s="134" t="s">
        <v>47</v>
      </c>
      <c r="AN197" s="526"/>
      <c r="AO197" s="510"/>
      <c r="AP197" s="509"/>
      <c r="AQ197" s="510"/>
      <c r="AR197" s="308"/>
      <c r="AS197" s="449"/>
      <c r="AT197" s="315"/>
      <c r="AU197" s="528"/>
      <c r="AV197" s="528"/>
      <c r="AW197" s="522"/>
      <c r="AX197" s="522"/>
      <c r="AY197" s="523"/>
      <c r="AZ197" s="524"/>
      <c r="BA197" s="466">
        <f t="shared" si="7"/>
        <v>0</v>
      </c>
      <c r="BB197" s="467"/>
      <c r="BC197" s="468" t="e">
        <f t="shared" si="8"/>
        <v>#N/A</v>
      </c>
      <c r="BD197" s="468"/>
      <c r="BE197" s="522"/>
      <c r="BF197" s="522"/>
      <c r="BG197" s="468" t="e" cm="1">
        <f t="array" ref="BG197">INT(_xlfn.IFS(O197=$CN$8,BE197*2/3,O197=$CN$10,BE197*2/3,O197=$CN$9,BE197*1/2))</f>
        <v>#N/A</v>
      </c>
      <c r="BH197" s="468"/>
      <c r="BI197" s="466" t="e">
        <f t="shared" si="12"/>
        <v>#N/A</v>
      </c>
      <c r="BJ197" s="467"/>
      <c r="BK197" s="466" t="e">
        <f t="shared" si="13"/>
        <v>#N/A</v>
      </c>
      <c r="BL197" s="467"/>
      <c r="BM197" s="462"/>
      <c r="BN197" s="463"/>
      <c r="BO197" s="466" t="e">
        <f t="shared" si="14"/>
        <v>#N/A</v>
      </c>
      <c r="BP197" s="467"/>
      <c r="BZ197" t="str">
        <f t="shared" si="9"/>
        <v xml:space="preserve">   </v>
      </c>
      <c r="CA197" t="str">
        <f t="shared" si="10"/>
        <v xml:space="preserve">   </v>
      </c>
      <c r="CE197" s="61"/>
      <c r="CW197" s="460"/>
      <c r="CX197" s="61" t="s">
        <v>154</v>
      </c>
      <c r="CY197" s="61" t="s">
        <v>808</v>
      </c>
      <c r="CZ197" s="130" t="s">
        <v>689</v>
      </c>
      <c r="DA197" s="148" t="s">
        <v>784</v>
      </c>
      <c r="DB197" s="277" t="s">
        <v>896</v>
      </c>
      <c r="DC197" s="61" t="s">
        <v>907</v>
      </c>
      <c r="DD197" s="61"/>
      <c r="DE197" s="130" t="s">
        <v>909</v>
      </c>
      <c r="DF197" s="61" t="str">
        <f t="shared" si="15"/>
        <v>BEV軽自動車(バン)三菱23MY eKクロス EV（Pグレード）ZAAB5AWLDEB事業用</v>
      </c>
      <c r="DG197" s="271">
        <v>773000</v>
      </c>
    </row>
    <row r="198" spans="1:111">
      <c r="A198" s="318" t="str">
        <f t="shared" si="11"/>
        <v/>
      </c>
      <c r="B198" s="308"/>
      <c r="C198" s="509"/>
      <c r="D198" s="510"/>
      <c r="E198" s="509"/>
      <c r="F198" s="510"/>
      <c r="G198" s="509"/>
      <c r="H198" s="526"/>
      <c r="I198" s="526"/>
      <c r="J198" s="510"/>
      <c r="K198" s="509"/>
      <c r="L198" s="526"/>
      <c r="M198" s="526"/>
      <c r="N198" s="510"/>
      <c r="O198" s="308"/>
      <c r="P198" s="527"/>
      <c r="Q198" s="527"/>
      <c r="R198" s="306"/>
      <c r="S198" s="310"/>
      <c r="T198" s="311"/>
      <c r="U198" s="312"/>
      <c r="V198" s="313"/>
      <c r="W198" s="310"/>
      <c r="X198" s="311"/>
      <c r="Y198" s="312"/>
      <c r="Z198" s="313"/>
      <c r="AA198" s="509"/>
      <c r="AB198" s="526"/>
      <c r="AC198" s="526"/>
      <c r="AD198" s="510"/>
      <c r="AE198" s="509"/>
      <c r="AF198" s="526"/>
      <c r="AG198" s="510"/>
      <c r="AH198" s="527"/>
      <c r="AI198" s="527"/>
      <c r="AJ198" s="527"/>
      <c r="AK198" s="527"/>
      <c r="AL198" s="314"/>
      <c r="AM198" s="134" t="s">
        <v>47</v>
      </c>
      <c r="AN198" s="526"/>
      <c r="AO198" s="510"/>
      <c r="AP198" s="509"/>
      <c r="AQ198" s="510"/>
      <c r="AR198" s="308"/>
      <c r="AS198" s="449"/>
      <c r="AT198" s="315"/>
      <c r="AU198" s="528"/>
      <c r="AV198" s="528"/>
      <c r="AW198" s="522"/>
      <c r="AX198" s="522"/>
      <c r="AY198" s="523"/>
      <c r="AZ198" s="524"/>
      <c r="BA198" s="466">
        <f t="shared" si="7"/>
        <v>0</v>
      </c>
      <c r="BB198" s="467"/>
      <c r="BC198" s="468" t="e">
        <f t="shared" si="8"/>
        <v>#N/A</v>
      </c>
      <c r="BD198" s="468"/>
      <c r="BE198" s="522"/>
      <c r="BF198" s="522"/>
      <c r="BG198" s="468" t="e" cm="1">
        <f t="array" ref="BG198">INT(_xlfn.IFS(O198=$CN$8,BE198*2/3,O198=$CN$10,BE198*2/3,O198=$CN$9,BE198*1/2))</f>
        <v>#N/A</v>
      </c>
      <c r="BH198" s="468"/>
      <c r="BI198" s="466" t="e">
        <f t="shared" si="12"/>
        <v>#N/A</v>
      </c>
      <c r="BJ198" s="467"/>
      <c r="BK198" s="466" t="e">
        <f t="shared" si="13"/>
        <v>#N/A</v>
      </c>
      <c r="BL198" s="467"/>
      <c r="BM198" s="462"/>
      <c r="BN198" s="463"/>
      <c r="BO198" s="466" t="e">
        <f t="shared" si="14"/>
        <v>#N/A</v>
      </c>
      <c r="BP198" s="467"/>
      <c r="BZ198" t="str">
        <f t="shared" si="9"/>
        <v xml:space="preserve">   </v>
      </c>
      <c r="CA198" t="str">
        <f t="shared" si="10"/>
        <v xml:space="preserve">   </v>
      </c>
      <c r="CE198" s="61"/>
      <c r="CW198" s="460"/>
      <c r="CX198" s="61" t="s">
        <v>154</v>
      </c>
      <c r="CY198" s="61" t="s">
        <v>808</v>
      </c>
      <c r="CZ198" s="130" t="s">
        <v>689</v>
      </c>
      <c r="DA198" s="148" t="s">
        <v>785</v>
      </c>
      <c r="DB198" s="277" t="s">
        <v>896</v>
      </c>
      <c r="DC198" s="61" t="s">
        <v>908</v>
      </c>
      <c r="DD198" s="61"/>
      <c r="DE198" s="130" t="s">
        <v>909</v>
      </c>
      <c r="DF198" s="61" t="str">
        <f t="shared" si="15"/>
        <v>BEV軽自動車(バン)三菱25MY eKクロス EV （Gビジネスパッケージグレード）ZAAB5AWLDCB事業用</v>
      </c>
      <c r="DG198" s="271">
        <v>786000</v>
      </c>
    </row>
    <row r="199" spans="1:111">
      <c r="A199" s="318" t="str">
        <f t="shared" si="11"/>
        <v/>
      </c>
      <c r="B199" s="308"/>
      <c r="C199" s="509"/>
      <c r="D199" s="510"/>
      <c r="E199" s="509"/>
      <c r="F199" s="510"/>
      <c r="G199" s="509"/>
      <c r="H199" s="526"/>
      <c r="I199" s="526"/>
      <c r="J199" s="510"/>
      <c r="K199" s="509"/>
      <c r="L199" s="526"/>
      <c r="M199" s="526"/>
      <c r="N199" s="510"/>
      <c r="O199" s="308"/>
      <c r="P199" s="527"/>
      <c r="Q199" s="527"/>
      <c r="R199" s="306"/>
      <c r="S199" s="310"/>
      <c r="T199" s="311"/>
      <c r="U199" s="312"/>
      <c r="V199" s="313"/>
      <c r="W199" s="310"/>
      <c r="X199" s="311"/>
      <c r="Y199" s="312"/>
      <c r="Z199" s="313"/>
      <c r="AA199" s="509"/>
      <c r="AB199" s="526"/>
      <c r="AC199" s="526"/>
      <c r="AD199" s="510"/>
      <c r="AE199" s="509"/>
      <c r="AF199" s="526"/>
      <c r="AG199" s="510"/>
      <c r="AH199" s="527"/>
      <c r="AI199" s="527"/>
      <c r="AJ199" s="527"/>
      <c r="AK199" s="527"/>
      <c r="AL199" s="314"/>
      <c r="AM199" s="134" t="s">
        <v>47</v>
      </c>
      <c r="AN199" s="526"/>
      <c r="AO199" s="510"/>
      <c r="AP199" s="509"/>
      <c r="AQ199" s="510"/>
      <c r="AR199" s="308"/>
      <c r="AS199" s="449"/>
      <c r="AT199" s="315"/>
      <c r="AU199" s="528"/>
      <c r="AV199" s="528"/>
      <c r="AW199" s="522"/>
      <c r="AX199" s="522"/>
      <c r="AY199" s="523"/>
      <c r="AZ199" s="524"/>
      <c r="BA199" s="466">
        <f t="shared" si="7"/>
        <v>0</v>
      </c>
      <c r="BB199" s="467"/>
      <c r="BC199" s="468" t="e">
        <f t="shared" si="8"/>
        <v>#N/A</v>
      </c>
      <c r="BD199" s="468"/>
      <c r="BE199" s="522"/>
      <c r="BF199" s="522"/>
      <c r="BG199" s="468" t="e" cm="1">
        <f t="array" ref="BG199">INT(_xlfn.IFS(O199=$CN$8,BE199*2/3,O199=$CN$10,BE199*2/3,O199=$CN$9,BE199*1/2))</f>
        <v>#N/A</v>
      </c>
      <c r="BH199" s="468"/>
      <c r="BI199" s="466" t="e">
        <f t="shared" si="12"/>
        <v>#N/A</v>
      </c>
      <c r="BJ199" s="467"/>
      <c r="BK199" s="466" t="e">
        <f t="shared" si="13"/>
        <v>#N/A</v>
      </c>
      <c r="BL199" s="467"/>
      <c r="BM199" s="462"/>
      <c r="BN199" s="463"/>
      <c r="BO199" s="466" t="e">
        <f t="shared" si="14"/>
        <v>#N/A</v>
      </c>
      <c r="BP199" s="467"/>
      <c r="BZ199" t="str">
        <f t="shared" si="9"/>
        <v xml:space="preserve">   </v>
      </c>
      <c r="CA199" t="str">
        <f t="shared" si="10"/>
        <v xml:space="preserve">   </v>
      </c>
      <c r="CE199" s="61"/>
      <c r="CW199" s="460"/>
      <c r="CX199" s="61" t="s">
        <v>154</v>
      </c>
      <c r="CY199" s="61" t="s">
        <v>808</v>
      </c>
      <c r="CZ199" s="130" t="s">
        <v>689</v>
      </c>
      <c r="DA199" s="148" t="s">
        <v>786</v>
      </c>
      <c r="DB199" s="277" t="s">
        <v>896</v>
      </c>
      <c r="DC199" s="61" t="s">
        <v>908</v>
      </c>
      <c r="DD199" s="61"/>
      <c r="DE199" s="130" t="s">
        <v>909</v>
      </c>
      <c r="DF199" s="61" t="str">
        <f t="shared" si="15"/>
        <v>BEV軽自動車(バン)三菱25MY eKクロス EV （Gグレード）ZAAB5AWLDCB事業用</v>
      </c>
      <c r="DG199" s="271">
        <v>786000</v>
      </c>
    </row>
    <row r="200" spans="1:111">
      <c r="A200" s="318" t="str">
        <f t="shared" si="11"/>
        <v/>
      </c>
      <c r="B200" s="308"/>
      <c r="C200" s="509"/>
      <c r="D200" s="510"/>
      <c r="E200" s="509"/>
      <c r="F200" s="510"/>
      <c r="G200" s="509"/>
      <c r="H200" s="526"/>
      <c r="I200" s="526"/>
      <c r="J200" s="510"/>
      <c r="K200" s="509"/>
      <c r="L200" s="526"/>
      <c r="M200" s="526"/>
      <c r="N200" s="510"/>
      <c r="O200" s="308"/>
      <c r="P200" s="527"/>
      <c r="Q200" s="527"/>
      <c r="R200" s="306"/>
      <c r="S200" s="310"/>
      <c r="T200" s="311"/>
      <c r="U200" s="312"/>
      <c r="V200" s="313"/>
      <c r="W200" s="310"/>
      <c r="X200" s="311"/>
      <c r="Y200" s="312"/>
      <c r="Z200" s="313"/>
      <c r="AA200" s="509"/>
      <c r="AB200" s="526"/>
      <c r="AC200" s="526"/>
      <c r="AD200" s="510"/>
      <c r="AE200" s="509"/>
      <c r="AF200" s="526"/>
      <c r="AG200" s="510"/>
      <c r="AH200" s="527"/>
      <c r="AI200" s="527"/>
      <c r="AJ200" s="527"/>
      <c r="AK200" s="527"/>
      <c r="AL200" s="314"/>
      <c r="AM200" s="134" t="s">
        <v>47</v>
      </c>
      <c r="AN200" s="526"/>
      <c r="AO200" s="510"/>
      <c r="AP200" s="509"/>
      <c r="AQ200" s="510"/>
      <c r="AR200" s="308"/>
      <c r="AS200" s="449"/>
      <c r="AT200" s="315"/>
      <c r="AU200" s="528"/>
      <c r="AV200" s="528"/>
      <c r="AW200" s="522"/>
      <c r="AX200" s="522"/>
      <c r="AY200" s="523"/>
      <c r="AZ200" s="524"/>
      <c r="BA200" s="466">
        <f t="shared" si="7"/>
        <v>0</v>
      </c>
      <c r="BB200" s="467"/>
      <c r="BC200" s="468" t="e">
        <f t="shared" si="8"/>
        <v>#N/A</v>
      </c>
      <c r="BD200" s="468"/>
      <c r="BE200" s="522"/>
      <c r="BF200" s="522"/>
      <c r="BG200" s="468" t="e" cm="1">
        <f t="array" ref="BG200">INT(_xlfn.IFS(O200=$CN$8,BE200*2/3,O200=$CN$10,BE200*2/3,O200=$CN$9,BE200*1/2))</f>
        <v>#N/A</v>
      </c>
      <c r="BH200" s="468"/>
      <c r="BI200" s="466" t="e">
        <f t="shared" si="12"/>
        <v>#N/A</v>
      </c>
      <c r="BJ200" s="467"/>
      <c r="BK200" s="466" t="e">
        <f t="shared" si="13"/>
        <v>#N/A</v>
      </c>
      <c r="BL200" s="467"/>
      <c r="BM200" s="462"/>
      <c r="BN200" s="463"/>
      <c r="BO200" s="466" t="e">
        <f t="shared" si="14"/>
        <v>#N/A</v>
      </c>
      <c r="BP200" s="467"/>
      <c r="BZ200" t="str">
        <f t="shared" si="9"/>
        <v xml:space="preserve">   </v>
      </c>
      <c r="CA200" t="str">
        <f t="shared" si="10"/>
        <v xml:space="preserve">   </v>
      </c>
      <c r="CE200" s="61"/>
      <c r="CW200" s="460"/>
      <c r="CX200" s="61" t="s">
        <v>154</v>
      </c>
      <c r="CY200" s="61" t="s">
        <v>808</v>
      </c>
      <c r="CZ200" s="130" t="s">
        <v>689</v>
      </c>
      <c r="DA200" s="148" t="s">
        <v>787</v>
      </c>
      <c r="DB200" s="277" t="s">
        <v>896</v>
      </c>
      <c r="DC200" s="61" t="s">
        <v>907</v>
      </c>
      <c r="DD200" s="61"/>
      <c r="DE200" s="130" t="s">
        <v>909</v>
      </c>
      <c r="DF200" s="61" t="str">
        <f t="shared" si="15"/>
        <v>BEV軽自動車(バン)三菱25MY eKクロス EV （Pグレード）ZAAB5AWLDEB事業用</v>
      </c>
      <c r="DG200" s="271">
        <v>786000</v>
      </c>
    </row>
    <row r="201" spans="1:111">
      <c r="A201" s="318" t="str">
        <f t="shared" si="11"/>
        <v/>
      </c>
      <c r="B201" s="308"/>
      <c r="C201" s="509"/>
      <c r="D201" s="510"/>
      <c r="E201" s="509"/>
      <c r="F201" s="510"/>
      <c r="G201" s="509"/>
      <c r="H201" s="526"/>
      <c r="I201" s="526"/>
      <c r="J201" s="510"/>
      <c r="K201" s="509"/>
      <c r="L201" s="526"/>
      <c r="M201" s="526"/>
      <c r="N201" s="510"/>
      <c r="O201" s="308"/>
      <c r="P201" s="527"/>
      <c r="Q201" s="527"/>
      <c r="R201" s="306"/>
      <c r="S201" s="310"/>
      <c r="T201" s="311"/>
      <c r="U201" s="312"/>
      <c r="V201" s="313"/>
      <c r="W201" s="310"/>
      <c r="X201" s="311"/>
      <c r="Y201" s="312"/>
      <c r="Z201" s="313"/>
      <c r="AA201" s="509"/>
      <c r="AB201" s="526"/>
      <c r="AC201" s="526"/>
      <c r="AD201" s="510"/>
      <c r="AE201" s="509"/>
      <c r="AF201" s="526"/>
      <c r="AG201" s="510"/>
      <c r="AH201" s="527"/>
      <c r="AI201" s="527"/>
      <c r="AJ201" s="527"/>
      <c r="AK201" s="527"/>
      <c r="AL201" s="314"/>
      <c r="AM201" s="134" t="s">
        <v>47</v>
      </c>
      <c r="AN201" s="526"/>
      <c r="AO201" s="510"/>
      <c r="AP201" s="509"/>
      <c r="AQ201" s="510"/>
      <c r="AR201" s="308"/>
      <c r="AS201" s="449"/>
      <c r="AT201" s="315"/>
      <c r="AU201" s="528"/>
      <c r="AV201" s="528"/>
      <c r="AW201" s="522"/>
      <c r="AX201" s="522"/>
      <c r="AY201" s="523"/>
      <c r="AZ201" s="524"/>
      <c r="BA201" s="466">
        <f t="shared" ref="BA201:BA218" si="16">AW201-AY201</f>
        <v>0</v>
      </c>
      <c r="BB201" s="467"/>
      <c r="BC201" s="468" t="e">
        <f t="shared" ref="BC201:BC218" si="17">VLOOKUP(O201&amp;P201&amp;AE201&amp;AH201&amp;AL201&amp;AN201&amp;AP201&amp;R201,$DF$106:$DG$230,2,0)</f>
        <v>#N/A</v>
      </c>
      <c r="BD201" s="468"/>
      <c r="BE201" s="522"/>
      <c r="BF201" s="522"/>
      <c r="BG201" s="468" t="e" cm="1">
        <f t="array" ref="BG201">INT(_xlfn.IFS(O201=$CN$8,BE201*2/3,O201=$CN$10,BE201*2/3,O201=$CN$9,BE201*1/2))</f>
        <v>#N/A</v>
      </c>
      <c r="BH201" s="468"/>
      <c r="BI201" s="466" t="e">
        <f t="shared" si="12"/>
        <v>#N/A</v>
      </c>
      <c r="BJ201" s="467"/>
      <c r="BK201" s="466" t="e">
        <f t="shared" si="13"/>
        <v>#N/A</v>
      </c>
      <c r="BL201" s="467"/>
      <c r="BM201" s="462"/>
      <c r="BN201" s="463"/>
      <c r="BO201" s="466" t="e">
        <f t="shared" si="14"/>
        <v>#N/A</v>
      </c>
      <c r="BP201" s="467"/>
      <c r="BZ201" t="str">
        <f t="shared" ref="BZ201:BZ218" si="18">S201&amp;" "&amp;T201&amp;" "&amp;U201&amp;" "&amp;V201</f>
        <v xml:space="preserve">   </v>
      </c>
      <c r="CA201" t="str">
        <f t="shared" ref="CA201:CA218" si="19">W201&amp;" "&amp;X201&amp;" "&amp;Y201&amp;" "&amp;Z201</f>
        <v xml:space="preserve">   </v>
      </c>
      <c r="CE201" s="61"/>
      <c r="CW201" s="460"/>
      <c r="CX201" s="290" t="s">
        <v>946</v>
      </c>
      <c r="CY201" s="290" t="s">
        <v>808</v>
      </c>
      <c r="CZ201" s="290" t="s">
        <v>751</v>
      </c>
      <c r="DA201" s="290" t="s">
        <v>939</v>
      </c>
      <c r="DB201" s="295" t="s">
        <v>947</v>
      </c>
      <c r="DC201" s="295" t="s">
        <v>953</v>
      </c>
      <c r="DD201" s="290"/>
      <c r="DE201" s="290" t="s">
        <v>168</v>
      </c>
      <c r="DF201" s="290" t="str">
        <f t="shared" ref="DF201:DF224" si="20">CX201&amp;CY201&amp;CZ201&amp;DA201&amp;DB201&amp;DC201&amp;DD201&amp;DE201</f>
        <v>バッテリー交換式軽自動車(バン)ニッサンCEV-BCEBDDS64V改事業用</v>
      </c>
      <c r="DG201" s="293">
        <v>2418000</v>
      </c>
    </row>
    <row r="202" spans="1:111">
      <c r="A202" s="318" t="str">
        <f t="shared" si="11"/>
        <v/>
      </c>
      <c r="B202" s="308"/>
      <c r="C202" s="509"/>
      <c r="D202" s="510"/>
      <c r="E202" s="509"/>
      <c r="F202" s="510"/>
      <c r="G202" s="509"/>
      <c r="H202" s="526"/>
      <c r="I202" s="526"/>
      <c r="J202" s="510"/>
      <c r="K202" s="509"/>
      <c r="L202" s="526"/>
      <c r="M202" s="526"/>
      <c r="N202" s="510"/>
      <c r="O202" s="308"/>
      <c r="P202" s="527"/>
      <c r="Q202" s="527"/>
      <c r="R202" s="306"/>
      <c r="S202" s="310"/>
      <c r="T202" s="311"/>
      <c r="U202" s="312"/>
      <c r="V202" s="313"/>
      <c r="W202" s="310"/>
      <c r="X202" s="311"/>
      <c r="Y202" s="312"/>
      <c r="Z202" s="313"/>
      <c r="AA202" s="509"/>
      <c r="AB202" s="526"/>
      <c r="AC202" s="526"/>
      <c r="AD202" s="510"/>
      <c r="AE202" s="509"/>
      <c r="AF202" s="526"/>
      <c r="AG202" s="510"/>
      <c r="AH202" s="527"/>
      <c r="AI202" s="527"/>
      <c r="AJ202" s="527"/>
      <c r="AK202" s="527"/>
      <c r="AL202" s="314"/>
      <c r="AM202" s="134" t="s">
        <v>47</v>
      </c>
      <c r="AN202" s="526"/>
      <c r="AO202" s="510"/>
      <c r="AP202" s="509"/>
      <c r="AQ202" s="510"/>
      <c r="AR202" s="308"/>
      <c r="AS202" s="449"/>
      <c r="AT202" s="315"/>
      <c r="AU202" s="528"/>
      <c r="AV202" s="528"/>
      <c r="AW202" s="522"/>
      <c r="AX202" s="522"/>
      <c r="AY202" s="523"/>
      <c r="AZ202" s="524"/>
      <c r="BA202" s="466">
        <f t="shared" si="16"/>
        <v>0</v>
      </c>
      <c r="BB202" s="467"/>
      <c r="BC202" s="468" t="e">
        <f t="shared" si="17"/>
        <v>#N/A</v>
      </c>
      <c r="BD202" s="468"/>
      <c r="BE202" s="522"/>
      <c r="BF202" s="522"/>
      <c r="BG202" s="468" t="e" cm="1">
        <f t="array" ref="BG202">INT(_xlfn.IFS(O202=$CN$8,BE202*2/3,O202=$CN$10,BE202*2/3,O202=$CN$9,BE202*1/2))</f>
        <v>#N/A</v>
      </c>
      <c r="BH202" s="468"/>
      <c r="BI202" s="466" t="e">
        <f t="shared" si="12"/>
        <v>#N/A</v>
      </c>
      <c r="BJ202" s="467"/>
      <c r="BK202" s="466" t="e">
        <f t="shared" si="13"/>
        <v>#N/A</v>
      </c>
      <c r="BL202" s="467"/>
      <c r="BM202" s="462"/>
      <c r="BN202" s="463"/>
      <c r="BO202" s="466" t="e">
        <f t="shared" si="14"/>
        <v>#N/A</v>
      </c>
      <c r="BP202" s="467"/>
      <c r="BZ202" t="str">
        <f t="shared" si="18"/>
        <v xml:space="preserve">   </v>
      </c>
      <c r="CA202" t="str">
        <f t="shared" si="19"/>
        <v xml:space="preserve">   </v>
      </c>
      <c r="CE202" s="61"/>
      <c r="CW202" s="460"/>
      <c r="CX202" s="290" t="s">
        <v>946</v>
      </c>
      <c r="CY202" s="290" t="s">
        <v>808</v>
      </c>
      <c r="CZ202" s="290" t="s">
        <v>751</v>
      </c>
      <c r="DA202" s="290" t="s">
        <v>939</v>
      </c>
      <c r="DB202" s="295" t="s">
        <v>949</v>
      </c>
      <c r="DC202" s="295" t="s">
        <v>953</v>
      </c>
      <c r="DD202" s="290"/>
      <c r="DE202" s="290" t="s">
        <v>168</v>
      </c>
      <c r="DF202" s="290" t="str">
        <f t="shared" si="20"/>
        <v>バッテリー交換式軽自動車(バン)ニッサンCEV-BCHBDDS64V改事業用</v>
      </c>
      <c r="DG202" s="293">
        <v>2418000</v>
      </c>
    </row>
    <row r="203" spans="1:111">
      <c r="A203" s="318" t="str">
        <f t="shared" si="11"/>
        <v/>
      </c>
      <c r="B203" s="308"/>
      <c r="C203" s="509"/>
      <c r="D203" s="510"/>
      <c r="E203" s="509"/>
      <c r="F203" s="510"/>
      <c r="G203" s="509"/>
      <c r="H203" s="526"/>
      <c r="I203" s="526"/>
      <c r="J203" s="510"/>
      <c r="K203" s="509"/>
      <c r="L203" s="526"/>
      <c r="M203" s="526"/>
      <c r="N203" s="510"/>
      <c r="O203" s="308"/>
      <c r="P203" s="527"/>
      <c r="Q203" s="527"/>
      <c r="R203" s="306"/>
      <c r="S203" s="310"/>
      <c r="T203" s="311"/>
      <c r="U203" s="312"/>
      <c r="V203" s="313"/>
      <c r="W203" s="310"/>
      <c r="X203" s="311"/>
      <c r="Y203" s="312"/>
      <c r="Z203" s="313"/>
      <c r="AA203" s="509"/>
      <c r="AB203" s="526"/>
      <c r="AC203" s="526"/>
      <c r="AD203" s="510"/>
      <c r="AE203" s="509"/>
      <c r="AF203" s="526"/>
      <c r="AG203" s="510"/>
      <c r="AH203" s="527"/>
      <c r="AI203" s="527"/>
      <c r="AJ203" s="527"/>
      <c r="AK203" s="527"/>
      <c r="AL203" s="314"/>
      <c r="AM203" s="134" t="s">
        <v>47</v>
      </c>
      <c r="AN203" s="526"/>
      <c r="AO203" s="510"/>
      <c r="AP203" s="509"/>
      <c r="AQ203" s="510"/>
      <c r="AR203" s="308"/>
      <c r="AS203" s="449"/>
      <c r="AT203" s="315"/>
      <c r="AU203" s="528"/>
      <c r="AV203" s="528"/>
      <c r="AW203" s="522"/>
      <c r="AX203" s="522"/>
      <c r="AY203" s="523"/>
      <c r="AZ203" s="524"/>
      <c r="BA203" s="466">
        <f t="shared" si="16"/>
        <v>0</v>
      </c>
      <c r="BB203" s="467"/>
      <c r="BC203" s="468" t="e">
        <f t="shared" si="17"/>
        <v>#N/A</v>
      </c>
      <c r="BD203" s="468"/>
      <c r="BE203" s="522"/>
      <c r="BF203" s="522"/>
      <c r="BG203" s="468" t="e" cm="1">
        <f t="array" ref="BG203">INT(_xlfn.IFS(O203=$CN$8,BE203*2/3,O203=$CN$10,BE203*2/3,O203=$CN$9,BE203*1/2))</f>
        <v>#N/A</v>
      </c>
      <c r="BH203" s="468"/>
      <c r="BI203" s="466" t="e">
        <f t="shared" si="12"/>
        <v>#N/A</v>
      </c>
      <c r="BJ203" s="467"/>
      <c r="BK203" s="466" t="e">
        <f t="shared" si="13"/>
        <v>#N/A</v>
      </c>
      <c r="BL203" s="467"/>
      <c r="BM203" s="462"/>
      <c r="BN203" s="463"/>
      <c r="BO203" s="466" t="e">
        <f t="shared" si="14"/>
        <v>#N/A</v>
      </c>
      <c r="BP203" s="467"/>
      <c r="BZ203" t="str">
        <f t="shared" si="18"/>
        <v xml:space="preserve">   </v>
      </c>
      <c r="CA203" t="str">
        <f t="shared" si="19"/>
        <v xml:space="preserve">   </v>
      </c>
      <c r="CE203" s="61"/>
      <c r="CW203" s="460"/>
      <c r="CX203" s="290" t="s">
        <v>946</v>
      </c>
      <c r="CY203" s="290" t="s">
        <v>808</v>
      </c>
      <c r="CZ203" s="290" t="s">
        <v>751</v>
      </c>
      <c r="DA203" s="290" t="s">
        <v>940</v>
      </c>
      <c r="DB203" s="295" t="s">
        <v>947</v>
      </c>
      <c r="DC203" s="295" t="s">
        <v>953</v>
      </c>
      <c r="DD203" s="290"/>
      <c r="DE203" s="290" t="s">
        <v>168</v>
      </c>
      <c r="DF203" s="290" t="str">
        <f t="shared" si="20"/>
        <v>バッテリー交換式軽自動車(バン)ニッサンCEV-BFEBDDS64V改事業用</v>
      </c>
      <c r="DG203" s="293">
        <v>2527000</v>
      </c>
    </row>
    <row r="204" spans="1:111" ht="19.5" thickBot="1">
      <c r="A204" s="318" t="str">
        <f t="shared" si="11"/>
        <v/>
      </c>
      <c r="B204" s="308"/>
      <c r="C204" s="509"/>
      <c r="D204" s="510"/>
      <c r="E204" s="509"/>
      <c r="F204" s="510"/>
      <c r="G204" s="509"/>
      <c r="H204" s="526"/>
      <c r="I204" s="526"/>
      <c r="J204" s="510"/>
      <c r="K204" s="509"/>
      <c r="L204" s="526"/>
      <c r="M204" s="526"/>
      <c r="N204" s="510"/>
      <c r="O204" s="308"/>
      <c r="P204" s="527"/>
      <c r="Q204" s="527"/>
      <c r="R204" s="306"/>
      <c r="S204" s="310"/>
      <c r="T204" s="311"/>
      <c r="U204" s="312"/>
      <c r="V204" s="313"/>
      <c r="W204" s="310"/>
      <c r="X204" s="311"/>
      <c r="Y204" s="312"/>
      <c r="Z204" s="313"/>
      <c r="AA204" s="509"/>
      <c r="AB204" s="526"/>
      <c r="AC204" s="526"/>
      <c r="AD204" s="510"/>
      <c r="AE204" s="509"/>
      <c r="AF204" s="526"/>
      <c r="AG204" s="510"/>
      <c r="AH204" s="527"/>
      <c r="AI204" s="527"/>
      <c r="AJ204" s="527"/>
      <c r="AK204" s="527"/>
      <c r="AL204" s="314"/>
      <c r="AM204" s="134" t="s">
        <v>47</v>
      </c>
      <c r="AN204" s="526"/>
      <c r="AO204" s="510"/>
      <c r="AP204" s="509"/>
      <c r="AQ204" s="510"/>
      <c r="AR204" s="308"/>
      <c r="AS204" s="449"/>
      <c r="AT204" s="315"/>
      <c r="AU204" s="528"/>
      <c r="AV204" s="528"/>
      <c r="AW204" s="522"/>
      <c r="AX204" s="522"/>
      <c r="AY204" s="523"/>
      <c r="AZ204" s="524"/>
      <c r="BA204" s="466">
        <f t="shared" si="16"/>
        <v>0</v>
      </c>
      <c r="BB204" s="467"/>
      <c r="BC204" s="468" t="e">
        <f t="shared" si="17"/>
        <v>#N/A</v>
      </c>
      <c r="BD204" s="468"/>
      <c r="BE204" s="522"/>
      <c r="BF204" s="522"/>
      <c r="BG204" s="468" t="e" cm="1">
        <f t="array" ref="BG204">INT(_xlfn.IFS(O204=$CN$8,BE204*2/3,O204=$CN$10,BE204*2/3,O204=$CN$9,BE204*1/2))</f>
        <v>#N/A</v>
      </c>
      <c r="BH204" s="468"/>
      <c r="BI204" s="466" t="e">
        <f t="shared" si="12"/>
        <v>#N/A</v>
      </c>
      <c r="BJ204" s="467"/>
      <c r="BK204" s="466" t="e">
        <f t="shared" si="13"/>
        <v>#N/A</v>
      </c>
      <c r="BL204" s="467"/>
      <c r="BM204" s="462"/>
      <c r="BN204" s="463"/>
      <c r="BO204" s="466" t="e">
        <f t="shared" si="14"/>
        <v>#N/A</v>
      </c>
      <c r="BP204" s="467"/>
      <c r="BZ204" t="str">
        <f t="shared" si="18"/>
        <v xml:space="preserve">   </v>
      </c>
      <c r="CA204" t="str">
        <f t="shared" si="19"/>
        <v xml:space="preserve">   </v>
      </c>
      <c r="CE204" s="61"/>
      <c r="CW204" s="461"/>
      <c r="CX204" s="291" t="s">
        <v>946</v>
      </c>
      <c r="CY204" s="291" t="s">
        <v>808</v>
      </c>
      <c r="CZ204" s="291" t="s">
        <v>751</v>
      </c>
      <c r="DA204" s="291" t="s">
        <v>940</v>
      </c>
      <c r="DB204" s="296" t="s">
        <v>949</v>
      </c>
      <c r="DC204" s="296" t="s">
        <v>953</v>
      </c>
      <c r="DD204" s="291"/>
      <c r="DE204" s="291" t="s">
        <v>168</v>
      </c>
      <c r="DF204" s="291" t="str">
        <f t="shared" si="20"/>
        <v>バッテリー交換式軽自動車(バン)ニッサンCEV-BFHBDDS64V改事業用</v>
      </c>
      <c r="DG204" s="294">
        <v>2527000</v>
      </c>
    </row>
    <row r="205" spans="1:111">
      <c r="A205" s="318" t="str">
        <f t="shared" si="11"/>
        <v/>
      </c>
      <c r="B205" s="308"/>
      <c r="C205" s="509"/>
      <c r="D205" s="510"/>
      <c r="E205" s="509"/>
      <c r="F205" s="510"/>
      <c r="G205" s="509"/>
      <c r="H205" s="526"/>
      <c r="I205" s="526"/>
      <c r="J205" s="510"/>
      <c r="K205" s="509"/>
      <c r="L205" s="526"/>
      <c r="M205" s="526"/>
      <c r="N205" s="510"/>
      <c r="O205" s="308"/>
      <c r="P205" s="527"/>
      <c r="Q205" s="527"/>
      <c r="R205" s="306"/>
      <c r="S205" s="310"/>
      <c r="T205" s="311"/>
      <c r="U205" s="312"/>
      <c r="V205" s="313"/>
      <c r="W205" s="310"/>
      <c r="X205" s="311"/>
      <c r="Y205" s="312"/>
      <c r="Z205" s="313"/>
      <c r="AA205" s="509"/>
      <c r="AB205" s="526"/>
      <c r="AC205" s="526"/>
      <c r="AD205" s="510"/>
      <c r="AE205" s="509"/>
      <c r="AF205" s="526"/>
      <c r="AG205" s="510"/>
      <c r="AH205" s="527"/>
      <c r="AI205" s="527"/>
      <c r="AJ205" s="527"/>
      <c r="AK205" s="527"/>
      <c r="AL205" s="314"/>
      <c r="AM205" s="134" t="s">
        <v>47</v>
      </c>
      <c r="AN205" s="526"/>
      <c r="AO205" s="510"/>
      <c r="AP205" s="509"/>
      <c r="AQ205" s="510"/>
      <c r="AR205" s="308"/>
      <c r="AS205" s="449"/>
      <c r="AT205" s="315"/>
      <c r="AU205" s="528"/>
      <c r="AV205" s="528"/>
      <c r="AW205" s="522"/>
      <c r="AX205" s="522"/>
      <c r="AY205" s="523"/>
      <c r="AZ205" s="524"/>
      <c r="BA205" s="466">
        <f t="shared" si="16"/>
        <v>0</v>
      </c>
      <c r="BB205" s="467"/>
      <c r="BC205" s="468" t="e">
        <f t="shared" si="17"/>
        <v>#N/A</v>
      </c>
      <c r="BD205" s="468"/>
      <c r="BE205" s="522"/>
      <c r="BF205" s="522"/>
      <c r="BG205" s="468" t="e" cm="1">
        <f t="array" ref="BG205">INT(_xlfn.IFS(O205=$CN$8,BE205*2/3,O205=$CN$10,BE205*2/3,O205=$CN$9,BE205*1/2))</f>
        <v>#N/A</v>
      </c>
      <c r="BH205" s="468"/>
      <c r="BI205" s="466" t="e">
        <f t="shared" si="12"/>
        <v>#N/A</v>
      </c>
      <c r="BJ205" s="467"/>
      <c r="BK205" s="466" t="e">
        <f t="shared" si="13"/>
        <v>#N/A</v>
      </c>
      <c r="BL205" s="467"/>
      <c r="BM205" s="462"/>
      <c r="BN205" s="463"/>
      <c r="BO205" s="466" t="e">
        <f t="shared" si="14"/>
        <v>#N/A</v>
      </c>
      <c r="BP205" s="467"/>
      <c r="BZ205" t="str">
        <f t="shared" si="18"/>
        <v xml:space="preserve">   </v>
      </c>
      <c r="CA205" t="str">
        <f t="shared" si="19"/>
        <v xml:space="preserve">   </v>
      </c>
      <c r="CE205" s="61"/>
      <c r="CW205" s="459" t="s">
        <v>910</v>
      </c>
      <c r="CX205" s="266" t="s">
        <v>154</v>
      </c>
      <c r="CY205" s="266" t="s">
        <v>808</v>
      </c>
      <c r="CZ205" s="272" t="s">
        <v>911</v>
      </c>
      <c r="DA205" s="266" t="s">
        <v>788</v>
      </c>
      <c r="DB205" s="278" t="s">
        <v>305</v>
      </c>
      <c r="DC205" s="266" t="s">
        <v>903</v>
      </c>
      <c r="DD205" s="266"/>
      <c r="DE205" s="272" t="s">
        <v>909</v>
      </c>
      <c r="DF205" s="266" t="str">
        <f t="shared" si="20"/>
        <v>BEV軽自動車(バン)ニッサンクリッパーEV 2シーターZABU79V HLDDG事業用</v>
      </c>
      <c r="DG205" s="273">
        <v>1000000</v>
      </c>
    </row>
    <row r="206" spans="1:111">
      <c r="A206" s="318" t="str">
        <f t="shared" si="11"/>
        <v/>
      </c>
      <c r="B206" s="308"/>
      <c r="C206" s="509"/>
      <c r="D206" s="510"/>
      <c r="E206" s="509"/>
      <c r="F206" s="510"/>
      <c r="G206" s="509"/>
      <c r="H206" s="526"/>
      <c r="I206" s="526"/>
      <c r="J206" s="510"/>
      <c r="K206" s="509"/>
      <c r="L206" s="526"/>
      <c r="M206" s="526"/>
      <c r="N206" s="510"/>
      <c r="O206" s="308"/>
      <c r="P206" s="527"/>
      <c r="Q206" s="527"/>
      <c r="R206" s="306"/>
      <c r="S206" s="310"/>
      <c r="T206" s="311"/>
      <c r="U206" s="312"/>
      <c r="V206" s="313"/>
      <c r="W206" s="310"/>
      <c r="X206" s="311"/>
      <c r="Y206" s="312"/>
      <c r="Z206" s="313"/>
      <c r="AA206" s="509"/>
      <c r="AB206" s="526"/>
      <c r="AC206" s="526"/>
      <c r="AD206" s="510"/>
      <c r="AE206" s="509"/>
      <c r="AF206" s="526"/>
      <c r="AG206" s="510"/>
      <c r="AH206" s="527"/>
      <c r="AI206" s="527"/>
      <c r="AJ206" s="527"/>
      <c r="AK206" s="527"/>
      <c r="AL206" s="314"/>
      <c r="AM206" s="134" t="s">
        <v>47</v>
      </c>
      <c r="AN206" s="526"/>
      <c r="AO206" s="510"/>
      <c r="AP206" s="509"/>
      <c r="AQ206" s="510"/>
      <c r="AR206" s="308"/>
      <c r="AS206" s="449"/>
      <c r="AT206" s="315"/>
      <c r="AU206" s="528"/>
      <c r="AV206" s="528"/>
      <c r="AW206" s="522"/>
      <c r="AX206" s="522"/>
      <c r="AY206" s="523"/>
      <c r="AZ206" s="524"/>
      <c r="BA206" s="466">
        <f t="shared" si="16"/>
        <v>0</v>
      </c>
      <c r="BB206" s="467"/>
      <c r="BC206" s="468" t="e">
        <f t="shared" si="17"/>
        <v>#N/A</v>
      </c>
      <c r="BD206" s="468"/>
      <c r="BE206" s="522"/>
      <c r="BF206" s="522"/>
      <c r="BG206" s="468" t="e" cm="1">
        <f t="array" ref="BG206">INT(_xlfn.IFS(O206=$CN$8,BE206*2/3,O206=$CN$10,BE206*2/3,O206=$CN$9,BE206*1/2))</f>
        <v>#N/A</v>
      </c>
      <c r="BH206" s="468"/>
      <c r="BI206" s="466" t="e">
        <f t="shared" si="12"/>
        <v>#N/A</v>
      </c>
      <c r="BJ206" s="467"/>
      <c r="BK206" s="466" t="e">
        <f t="shared" si="13"/>
        <v>#N/A</v>
      </c>
      <c r="BL206" s="467"/>
      <c r="BM206" s="462"/>
      <c r="BN206" s="463"/>
      <c r="BO206" s="466" t="e">
        <f t="shared" si="14"/>
        <v>#N/A</v>
      </c>
      <c r="BP206" s="467"/>
      <c r="BZ206" t="str">
        <f t="shared" si="18"/>
        <v xml:space="preserve">   </v>
      </c>
      <c r="CA206" t="str">
        <f t="shared" si="19"/>
        <v xml:space="preserve">   </v>
      </c>
      <c r="CE206" s="61"/>
      <c r="CW206" s="460"/>
      <c r="CX206" s="61" t="s">
        <v>154</v>
      </c>
      <c r="CY206" s="61" t="s">
        <v>808</v>
      </c>
      <c r="CZ206" s="130" t="s">
        <v>911</v>
      </c>
      <c r="DA206" s="148" t="s">
        <v>789</v>
      </c>
      <c r="DB206" s="277" t="s">
        <v>305</v>
      </c>
      <c r="DC206" s="61" t="s">
        <v>904</v>
      </c>
      <c r="DD206" s="61"/>
      <c r="DE206" s="130" t="s">
        <v>909</v>
      </c>
      <c r="DF206" s="61" t="str">
        <f t="shared" si="20"/>
        <v>BEV軽自動車(バン)ニッサンクリッパーEV 4シーターZABU79V HLDDF事業用</v>
      </c>
      <c r="DG206" s="271">
        <v>1000000</v>
      </c>
    </row>
    <row r="207" spans="1:111">
      <c r="A207" s="318" t="str">
        <f t="shared" si="11"/>
        <v/>
      </c>
      <c r="B207" s="308"/>
      <c r="C207" s="509"/>
      <c r="D207" s="510"/>
      <c r="E207" s="509"/>
      <c r="F207" s="510"/>
      <c r="G207" s="509"/>
      <c r="H207" s="526"/>
      <c r="I207" s="526"/>
      <c r="J207" s="510"/>
      <c r="K207" s="509"/>
      <c r="L207" s="526"/>
      <c r="M207" s="526"/>
      <c r="N207" s="510"/>
      <c r="O207" s="308"/>
      <c r="P207" s="527"/>
      <c r="Q207" s="527"/>
      <c r="R207" s="306"/>
      <c r="S207" s="310"/>
      <c r="T207" s="311"/>
      <c r="U207" s="312"/>
      <c r="V207" s="313"/>
      <c r="W207" s="310"/>
      <c r="X207" s="311"/>
      <c r="Y207" s="312"/>
      <c r="Z207" s="313"/>
      <c r="AA207" s="509"/>
      <c r="AB207" s="526"/>
      <c r="AC207" s="526"/>
      <c r="AD207" s="510"/>
      <c r="AE207" s="509"/>
      <c r="AF207" s="526"/>
      <c r="AG207" s="510"/>
      <c r="AH207" s="527"/>
      <c r="AI207" s="527"/>
      <c r="AJ207" s="527"/>
      <c r="AK207" s="527"/>
      <c r="AL207" s="314"/>
      <c r="AM207" s="134" t="s">
        <v>47</v>
      </c>
      <c r="AN207" s="526"/>
      <c r="AO207" s="510"/>
      <c r="AP207" s="509"/>
      <c r="AQ207" s="510"/>
      <c r="AR207" s="308"/>
      <c r="AS207" s="449"/>
      <c r="AT207" s="315"/>
      <c r="AU207" s="528"/>
      <c r="AV207" s="528"/>
      <c r="AW207" s="522"/>
      <c r="AX207" s="522"/>
      <c r="AY207" s="523"/>
      <c r="AZ207" s="524"/>
      <c r="BA207" s="466">
        <f t="shared" si="16"/>
        <v>0</v>
      </c>
      <c r="BB207" s="467"/>
      <c r="BC207" s="468" t="e">
        <f t="shared" si="17"/>
        <v>#N/A</v>
      </c>
      <c r="BD207" s="468"/>
      <c r="BE207" s="522"/>
      <c r="BF207" s="522"/>
      <c r="BG207" s="468" t="e" cm="1">
        <f t="array" ref="BG207">INT(_xlfn.IFS(O207=$CN$8,BE207*2/3,O207=$CN$10,BE207*2/3,O207=$CN$9,BE207*1/2))</f>
        <v>#N/A</v>
      </c>
      <c r="BH207" s="468"/>
      <c r="BI207" s="466" t="e">
        <f t="shared" si="12"/>
        <v>#N/A</v>
      </c>
      <c r="BJ207" s="467"/>
      <c r="BK207" s="466" t="e">
        <f t="shared" si="13"/>
        <v>#N/A</v>
      </c>
      <c r="BL207" s="467"/>
      <c r="BM207" s="462"/>
      <c r="BN207" s="463"/>
      <c r="BO207" s="466" t="e">
        <f t="shared" si="14"/>
        <v>#N/A</v>
      </c>
      <c r="BP207" s="467"/>
      <c r="BZ207" t="str">
        <f t="shared" si="18"/>
        <v xml:space="preserve">   </v>
      </c>
      <c r="CA207" t="str">
        <f t="shared" si="19"/>
        <v xml:space="preserve">   </v>
      </c>
      <c r="CE207" s="61"/>
      <c r="CW207" s="460"/>
      <c r="CX207" s="61" t="s">
        <v>154</v>
      </c>
      <c r="CY207" s="61" t="s">
        <v>808</v>
      </c>
      <c r="CZ207" s="130" t="s">
        <v>911</v>
      </c>
      <c r="DA207" s="61" t="s">
        <v>788</v>
      </c>
      <c r="DB207" s="277" t="s">
        <v>305</v>
      </c>
      <c r="DC207" s="61" t="s">
        <v>905</v>
      </c>
      <c r="DD207" s="61"/>
      <c r="DE207" s="130" t="s">
        <v>909</v>
      </c>
      <c r="DF207" s="61" t="str">
        <f t="shared" si="20"/>
        <v>BEV軽自動車(バン)ニッサンクリッパーEV 2シーターZABU79V HLDDI事業用</v>
      </c>
      <c r="DG207" s="271">
        <v>1000000</v>
      </c>
    </row>
    <row r="208" spans="1:111">
      <c r="A208" s="318" t="str">
        <f t="shared" si="11"/>
        <v/>
      </c>
      <c r="B208" s="308"/>
      <c r="C208" s="509"/>
      <c r="D208" s="510"/>
      <c r="E208" s="509"/>
      <c r="F208" s="510"/>
      <c r="G208" s="509"/>
      <c r="H208" s="526"/>
      <c r="I208" s="526"/>
      <c r="J208" s="510"/>
      <c r="K208" s="509"/>
      <c r="L208" s="526"/>
      <c r="M208" s="526"/>
      <c r="N208" s="510"/>
      <c r="O208" s="308"/>
      <c r="P208" s="527"/>
      <c r="Q208" s="527"/>
      <c r="R208" s="306"/>
      <c r="S208" s="310"/>
      <c r="T208" s="311"/>
      <c r="U208" s="312"/>
      <c r="V208" s="313"/>
      <c r="W208" s="310"/>
      <c r="X208" s="311"/>
      <c r="Y208" s="312"/>
      <c r="Z208" s="313"/>
      <c r="AA208" s="509"/>
      <c r="AB208" s="526"/>
      <c r="AC208" s="526"/>
      <c r="AD208" s="510"/>
      <c r="AE208" s="509"/>
      <c r="AF208" s="526"/>
      <c r="AG208" s="510"/>
      <c r="AH208" s="527"/>
      <c r="AI208" s="527"/>
      <c r="AJ208" s="527"/>
      <c r="AK208" s="527"/>
      <c r="AL208" s="314"/>
      <c r="AM208" s="134" t="s">
        <v>47</v>
      </c>
      <c r="AN208" s="526"/>
      <c r="AO208" s="510"/>
      <c r="AP208" s="509"/>
      <c r="AQ208" s="510"/>
      <c r="AR208" s="308"/>
      <c r="AS208" s="449"/>
      <c r="AT208" s="315"/>
      <c r="AU208" s="528"/>
      <c r="AV208" s="528"/>
      <c r="AW208" s="522"/>
      <c r="AX208" s="522"/>
      <c r="AY208" s="523"/>
      <c r="AZ208" s="524"/>
      <c r="BA208" s="466">
        <f t="shared" si="16"/>
        <v>0</v>
      </c>
      <c r="BB208" s="467"/>
      <c r="BC208" s="468" t="e">
        <f t="shared" si="17"/>
        <v>#N/A</v>
      </c>
      <c r="BD208" s="468"/>
      <c r="BE208" s="522"/>
      <c r="BF208" s="522"/>
      <c r="BG208" s="468" t="e" cm="1">
        <f t="array" ref="BG208">INT(_xlfn.IFS(O208=$CN$8,BE208*2/3,O208=$CN$10,BE208*2/3,O208=$CN$9,BE208*1/2))</f>
        <v>#N/A</v>
      </c>
      <c r="BH208" s="468"/>
      <c r="BI208" s="466" t="e">
        <f t="shared" si="12"/>
        <v>#N/A</v>
      </c>
      <c r="BJ208" s="467"/>
      <c r="BK208" s="466" t="e">
        <f t="shared" si="13"/>
        <v>#N/A</v>
      </c>
      <c r="BL208" s="467"/>
      <c r="BM208" s="462"/>
      <c r="BN208" s="463"/>
      <c r="BO208" s="466" t="e">
        <f t="shared" si="14"/>
        <v>#N/A</v>
      </c>
      <c r="BP208" s="467"/>
      <c r="BZ208" t="str">
        <f t="shared" si="18"/>
        <v xml:space="preserve">   </v>
      </c>
      <c r="CA208" t="str">
        <f t="shared" si="19"/>
        <v xml:space="preserve">   </v>
      </c>
      <c r="CE208" s="61"/>
      <c r="CW208" s="460"/>
      <c r="CX208" s="61" t="s">
        <v>154</v>
      </c>
      <c r="CY208" s="61" t="s">
        <v>808</v>
      </c>
      <c r="CZ208" s="130" t="s">
        <v>911</v>
      </c>
      <c r="DA208" s="148" t="s">
        <v>789</v>
      </c>
      <c r="DB208" s="277" t="s">
        <v>305</v>
      </c>
      <c r="DC208" s="61" t="s">
        <v>906</v>
      </c>
      <c r="DD208" s="61"/>
      <c r="DE208" s="130" t="s">
        <v>909</v>
      </c>
      <c r="DF208" s="61" t="str">
        <f t="shared" si="20"/>
        <v>BEV軽自動車(バン)ニッサンクリッパーEV 4シーターZABU79V HLDDH事業用</v>
      </c>
      <c r="DG208" s="271">
        <v>1000000</v>
      </c>
    </row>
    <row r="209" spans="1:111">
      <c r="A209" s="318" t="str">
        <f t="shared" si="11"/>
        <v/>
      </c>
      <c r="B209" s="308"/>
      <c r="C209" s="509"/>
      <c r="D209" s="510"/>
      <c r="E209" s="509"/>
      <c r="F209" s="510"/>
      <c r="G209" s="509"/>
      <c r="H209" s="526"/>
      <c r="I209" s="526"/>
      <c r="J209" s="510"/>
      <c r="K209" s="509"/>
      <c r="L209" s="526"/>
      <c r="M209" s="526"/>
      <c r="N209" s="510"/>
      <c r="O209" s="308"/>
      <c r="P209" s="527"/>
      <c r="Q209" s="527"/>
      <c r="R209" s="306"/>
      <c r="S209" s="310"/>
      <c r="T209" s="311"/>
      <c r="U209" s="312"/>
      <c r="V209" s="313"/>
      <c r="W209" s="310"/>
      <c r="X209" s="311"/>
      <c r="Y209" s="312"/>
      <c r="Z209" s="313"/>
      <c r="AA209" s="509"/>
      <c r="AB209" s="526"/>
      <c r="AC209" s="526"/>
      <c r="AD209" s="510"/>
      <c r="AE209" s="509"/>
      <c r="AF209" s="526"/>
      <c r="AG209" s="510"/>
      <c r="AH209" s="527"/>
      <c r="AI209" s="527"/>
      <c r="AJ209" s="527"/>
      <c r="AK209" s="527"/>
      <c r="AL209" s="314"/>
      <c r="AM209" s="134" t="s">
        <v>47</v>
      </c>
      <c r="AN209" s="526"/>
      <c r="AO209" s="510"/>
      <c r="AP209" s="509"/>
      <c r="AQ209" s="510"/>
      <c r="AR209" s="308"/>
      <c r="AS209" s="449"/>
      <c r="AT209" s="315"/>
      <c r="AU209" s="528"/>
      <c r="AV209" s="528"/>
      <c r="AW209" s="522"/>
      <c r="AX209" s="522"/>
      <c r="AY209" s="523"/>
      <c r="AZ209" s="524"/>
      <c r="BA209" s="466">
        <f t="shared" si="16"/>
        <v>0</v>
      </c>
      <c r="BB209" s="467"/>
      <c r="BC209" s="468" t="e">
        <f t="shared" si="17"/>
        <v>#N/A</v>
      </c>
      <c r="BD209" s="468"/>
      <c r="BE209" s="522"/>
      <c r="BF209" s="522"/>
      <c r="BG209" s="468" t="e" cm="1">
        <f t="array" ref="BG209">INT(_xlfn.IFS(O209=$CN$8,BE209*2/3,O209=$CN$10,BE209*2/3,O209=$CN$9,BE209*1/2))</f>
        <v>#N/A</v>
      </c>
      <c r="BH209" s="468"/>
      <c r="BI209" s="466" t="e">
        <f t="shared" si="12"/>
        <v>#N/A</v>
      </c>
      <c r="BJ209" s="467"/>
      <c r="BK209" s="466" t="e">
        <f t="shared" si="13"/>
        <v>#N/A</v>
      </c>
      <c r="BL209" s="467"/>
      <c r="BM209" s="462"/>
      <c r="BN209" s="463"/>
      <c r="BO209" s="466" t="e">
        <f t="shared" si="14"/>
        <v>#N/A</v>
      </c>
      <c r="BP209" s="467"/>
      <c r="BZ209" t="str">
        <f t="shared" si="18"/>
        <v xml:space="preserve">   </v>
      </c>
      <c r="CA209" t="str">
        <f t="shared" si="19"/>
        <v xml:space="preserve">   </v>
      </c>
      <c r="CE209" s="61"/>
      <c r="CW209" s="460"/>
      <c r="CX209" s="290" t="s">
        <v>946</v>
      </c>
      <c r="CY209" s="290" t="s">
        <v>808</v>
      </c>
      <c r="CZ209" s="290" t="s">
        <v>751</v>
      </c>
      <c r="DA209" s="290" t="s">
        <v>939</v>
      </c>
      <c r="DB209" s="295" t="s">
        <v>947</v>
      </c>
      <c r="DC209" s="295" t="s">
        <v>951</v>
      </c>
      <c r="DD209" s="290"/>
      <c r="DE209" s="290" t="s">
        <v>168</v>
      </c>
      <c r="DF209" s="290" t="str">
        <f t="shared" si="20"/>
        <v>バッテリー交換式軽自動車(バン)ニッサンCEV-BCEBDDR64V改事業用</v>
      </c>
      <c r="DG209" s="293">
        <v>2418000</v>
      </c>
    </row>
    <row r="210" spans="1:111">
      <c r="A210" s="318" t="str">
        <f t="shared" si="11"/>
        <v/>
      </c>
      <c r="B210" s="308"/>
      <c r="C210" s="509"/>
      <c r="D210" s="510"/>
      <c r="E210" s="509"/>
      <c r="F210" s="510"/>
      <c r="G210" s="509"/>
      <c r="H210" s="526"/>
      <c r="I210" s="526"/>
      <c r="J210" s="510"/>
      <c r="K210" s="509"/>
      <c r="L210" s="526"/>
      <c r="M210" s="526"/>
      <c r="N210" s="510"/>
      <c r="O210" s="308"/>
      <c r="P210" s="527"/>
      <c r="Q210" s="527"/>
      <c r="R210" s="306"/>
      <c r="S210" s="310"/>
      <c r="T210" s="311"/>
      <c r="U210" s="312"/>
      <c r="V210" s="313"/>
      <c r="W210" s="310"/>
      <c r="X210" s="311"/>
      <c r="Y210" s="312"/>
      <c r="Z210" s="313"/>
      <c r="AA210" s="509"/>
      <c r="AB210" s="526"/>
      <c r="AC210" s="526"/>
      <c r="AD210" s="510"/>
      <c r="AE210" s="509"/>
      <c r="AF210" s="526"/>
      <c r="AG210" s="510"/>
      <c r="AH210" s="527"/>
      <c r="AI210" s="527"/>
      <c r="AJ210" s="527"/>
      <c r="AK210" s="527"/>
      <c r="AL210" s="314"/>
      <c r="AM210" s="134" t="s">
        <v>47</v>
      </c>
      <c r="AN210" s="526"/>
      <c r="AO210" s="510"/>
      <c r="AP210" s="509"/>
      <c r="AQ210" s="510"/>
      <c r="AR210" s="308"/>
      <c r="AS210" s="449"/>
      <c r="AT210" s="315"/>
      <c r="AU210" s="528"/>
      <c r="AV210" s="528"/>
      <c r="AW210" s="522"/>
      <c r="AX210" s="522"/>
      <c r="AY210" s="523"/>
      <c r="AZ210" s="524"/>
      <c r="BA210" s="466">
        <f t="shared" si="16"/>
        <v>0</v>
      </c>
      <c r="BB210" s="467"/>
      <c r="BC210" s="468" t="e">
        <f t="shared" si="17"/>
        <v>#N/A</v>
      </c>
      <c r="BD210" s="468"/>
      <c r="BE210" s="522"/>
      <c r="BF210" s="522"/>
      <c r="BG210" s="468" t="e" cm="1">
        <f t="array" ref="BG210">INT(_xlfn.IFS(O210=$CN$8,BE210*2/3,O210=$CN$10,BE210*2/3,O210=$CN$9,BE210*1/2))</f>
        <v>#N/A</v>
      </c>
      <c r="BH210" s="468"/>
      <c r="BI210" s="466" t="e">
        <f t="shared" si="12"/>
        <v>#N/A</v>
      </c>
      <c r="BJ210" s="467"/>
      <c r="BK210" s="466" t="e">
        <f t="shared" si="13"/>
        <v>#N/A</v>
      </c>
      <c r="BL210" s="467"/>
      <c r="BM210" s="462"/>
      <c r="BN210" s="463"/>
      <c r="BO210" s="466" t="e">
        <f t="shared" si="14"/>
        <v>#N/A</v>
      </c>
      <c r="BP210" s="467"/>
      <c r="BZ210" t="str">
        <f t="shared" si="18"/>
        <v xml:space="preserve">   </v>
      </c>
      <c r="CA210" t="str">
        <f t="shared" si="19"/>
        <v xml:space="preserve">   </v>
      </c>
      <c r="CE210" s="61"/>
      <c r="CW210" s="460"/>
      <c r="CX210" s="290" t="s">
        <v>946</v>
      </c>
      <c r="CY210" s="290" t="s">
        <v>808</v>
      </c>
      <c r="CZ210" s="290" t="s">
        <v>751</v>
      </c>
      <c r="DA210" s="290" t="s">
        <v>939</v>
      </c>
      <c r="DB210" s="295" t="s">
        <v>949</v>
      </c>
      <c r="DC210" s="295" t="s">
        <v>951</v>
      </c>
      <c r="DD210" s="290"/>
      <c r="DE210" s="290" t="s">
        <v>168</v>
      </c>
      <c r="DF210" s="290" t="str">
        <f t="shared" si="20"/>
        <v>バッテリー交換式軽自動車(バン)ニッサンCEV-BCHBDDR64V改事業用</v>
      </c>
      <c r="DG210" s="293">
        <v>2418000</v>
      </c>
    </row>
    <row r="211" spans="1:111">
      <c r="A211" s="318" t="str">
        <f t="shared" si="11"/>
        <v/>
      </c>
      <c r="B211" s="308"/>
      <c r="C211" s="509"/>
      <c r="D211" s="510"/>
      <c r="E211" s="509"/>
      <c r="F211" s="510"/>
      <c r="G211" s="509"/>
      <c r="H211" s="526"/>
      <c r="I211" s="526"/>
      <c r="J211" s="510"/>
      <c r="K211" s="509"/>
      <c r="L211" s="526"/>
      <c r="M211" s="526"/>
      <c r="N211" s="510"/>
      <c r="O211" s="308"/>
      <c r="P211" s="527"/>
      <c r="Q211" s="527"/>
      <c r="R211" s="306"/>
      <c r="S211" s="310"/>
      <c r="T211" s="311"/>
      <c r="U211" s="312"/>
      <c r="V211" s="313"/>
      <c r="W211" s="310"/>
      <c r="X211" s="311"/>
      <c r="Y211" s="312"/>
      <c r="Z211" s="313"/>
      <c r="AA211" s="509"/>
      <c r="AB211" s="526"/>
      <c r="AC211" s="526"/>
      <c r="AD211" s="510"/>
      <c r="AE211" s="509"/>
      <c r="AF211" s="526"/>
      <c r="AG211" s="510"/>
      <c r="AH211" s="527"/>
      <c r="AI211" s="527"/>
      <c r="AJ211" s="527"/>
      <c r="AK211" s="527"/>
      <c r="AL211" s="314"/>
      <c r="AM211" s="134" t="s">
        <v>47</v>
      </c>
      <c r="AN211" s="526"/>
      <c r="AO211" s="510"/>
      <c r="AP211" s="509"/>
      <c r="AQ211" s="510"/>
      <c r="AR211" s="308"/>
      <c r="AS211" s="449"/>
      <c r="AT211" s="315"/>
      <c r="AU211" s="528"/>
      <c r="AV211" s="528"/>
      <c r="AW211" s="522"/>
      <c r="AX211" s="522"/>
      <c r="AY211" s="523"/>
      <c r="AZ211" s="524"/>
      <c r="BA211" s="466">
        <f t="shared" si="16"/>
        <v>0</v>
      </c>
      <c r="BB211" s="467"/>
      <c r="BC211" s="468" t="e">
        <f t="shared" si="17"/>
        <v>#N/A</v>
      </c>
      <c r="BD211" s="468"/>
      <c r="BE211" s="522"/>
      <c r="BF211" s="522"/>
      <c r="BG211" s="468" t="e" cm="1">
        <f t="array" ref="BG211">INT(_xlfn.IFS(O211=$CN$8,BE211*2/3,O211=$CN$10,BE211*2/3,O211=$CN$9,BE211*1/2))</f>
        <v>#N/A</v>
      </c>
      <c r="BH211" s="468"/>
      <c r="BI211" s="466" t="e">
        <f t="shared" si="12"/>
        <v>#N/A</v>
      </c>
      <c r="BJ211" s="467"/>
      <c r="BK211" s="466" t="e">
        <f t="shared" si="13"/>
        <v>#N/A</v>
      </c>
      <c r="BL211" s="467"/>
      <c r="BM211" s="462"/>
      <c r="BN211" s="463"/>
      <c r="BO211" s="466" t="e">
        <f t="shared" si="14"/>
        <v>#N/A</v>
      </c>
      <c r="BP211" s="467"/>
      <c r="BZ211" t="str">
        <f t="shared" si="18"/>
        <v xml:space="preserve">   </v>
      </c>
      <c r="CA211" t="str">
        <f t="shared" si="19"/>
        <v xml:space="preserve">   </v>
      </c>
      <c r="CE211" s="61"/>
      <c r="CW211" s="460"/>
      <c r="CX211" s="290" t="s">
        <v>946</v>
      </c>
      <c r="CY211" s="290" t="s">
        <v>808</v>
      </c>
      <c r="CZ211" s="290" t="s">
        <v>751</v>
      </c>
      <c r="DA211" s="290" t="s">
        <v>940</v>
      </c>
      <c r="DB211" s="295" t="s">
        <v>947</v>
      </c>
      <c r="DC211" s="295" t="s">
        <v>951</v>
      </c>
      <c r="DD211" s="290"/>
      <c r="DE211" s="290" t="s">
        <v>168</v>
      </c>
      <c r="DF211" s="290" t="str">
        <f t="shared" si="20"/>
        <v>バッテリー交換式軽自動車(バン)ニッサンCEV-BFEBDDR64V改事業用</v>
      </c>
      <c r="DG211" s="293">
        <v>2527000</v>
      </c>
    </row>
    <row r="212" spans="1:111" ht="19.5" thickBot="1">
      <c r="A212" s="318" t="str">
        <f t="shared" si="11"/>
        <v/>
      </c>
      <c r="B212" s="308"/>
      <c r="C212" s="509"/>
      <c r="D212" s="510"/>
      <c r="E212" s="509"/>
      <c r="F212" s="510"/>
      <c r="G212" s="509"/>
      <c r="H212" s="526"/>
      <c r="I212" s="526"/>
      <c r="J212" s="510"/>
      <c r="K212" s="509"/>
      <c r="L212" s="526"/>
      <c r="M212" s="526"/>
      <c r="N212" s="510"/>
      <c r="O212" s="308"/>
      <c r="P212" s="527"/>
      <c r="Q212" s="527"/>
      <c r="R212" s="306"/>
      <c r="S212" s="310"/>
      <c r="T212" s="311"/>
      <c r="U212" s="312"/>
      <c r="V212" s="313"/>
      <c r="W212" s="310"/>
      <c r="X212" s="311"/>
      <c r="Y212" s="312"/>
      <c r="Z212" s="313"/>
      <c r="AA212" s="509"/>
      <c r="AB212" s="526"/>
      <c r="AC212" s="526"/>
      <c r="AD212" s="510"/>
      <c r="AE212" s="509"/>
      <c r="AF212" s="526"/>
      <c r="AG212" s="510"/>
      <c r="AH212" s="527"/>
      <c r="AI212" s="527"/>
      <c r="AJ212" s="527"/>
      <c r="AK212" s="527"/>
      <c r="AL212" s="314"/>
      <c r="AM212" s="134" t="s">
        <v>47</v>
      </c>
      <c r="AN212" s="526"/>
      <c r="AO212" s="510"/>
      <c r="AP212" s="509"/>
      <c r="AQ212" s="510"/>
      <c r="AR212" s="308"/>
      <c r="AS212" s="449"/>
      <c r="AT212" s="315"/>
      <c r="AU212" s="528"/>
      <c r="AV212" s="528"/>
      <c r="AW212" s="522"/>
      <c r="AX212" s="522"/>
      <c r="AY212" s="523"/>
      <c r="AZ212" s="524"/>
      <c r="BA212" s="466">
        <f t="shared" si="16"/>
        <v>0</v>
      </c>
      <c r="BB212" s="467"/>
      <c r="BC212" s="468" t="e">
        <f t="shared" si="17"/>
        <v>#N/A</v>
      </c>
      <c r="BD212" s="468"/>
      <c r="BE212" s="522"/>
      <c r="BF212" s="522"/>
      <c r="BG212" s="468" t="e" cm="1">
        <f t="array" ref="BG212">INT(_xlfn.IFS(O212=$CN$8,BE212*2/3,O212=$CN$10,BE212*2/3,O212=$CN$9,BE212*1/2))</f>
        <v>#N/A</v>
      </c>
      <c r="BH212" s="468"/>
      <c r="BI212" s="466" t="e">
        <f t="shared" si="12"/>
        <v>#N/A</v>
      </c>
      <c r="BJ212" s="467"/>
      <c r="BK212" s="466" t="e">
        <f t="shared" si="13"/>
        <v>#N/A</v>
      </c>
      <c r="BL212" s="467"/>
      <c r="BM212" s="462"/>
      <c r="BN212" s="463"/>
      <c r="BO212" s="466" t="e">
        <f t="shared" si="14"/>
        <v>#N/A</v>
      </c>
      <c r="BP212" s="467"/>
      <c r="BZ212" t="str">
        <f t="shared" si="18"/>
        <v xml:space="preserve">   </v>
      </c>
      <c r="CA212" t="str">
        <f t="shared" si="19"/>
        <v xml:space="preserve">   </v>
      </c>
      <c r="CE212" s="61"/>
      <c r="CW212" s="461"/>
      <c r="CX212" s="291" t="s">
        <v>946</v>
      </c>
      <c r="CY212" s="291" t="s">
        <v>808</v>
      </c>
      <c r="CZ212" s="291" t="s">
        <v>751</v>
      </c>
      <c r="DA212" s="291" t="s">
        <v>940</v>
      </c>
      <c r="DB212" s="296" t="s">
        <v>949</v>
      </c>
      <c r="DC212" s="295" t="s">
        <v>951</v>
      </c>
      <c r="DD212" s="291"/>
      <c r="DE212" s="291" t="s">
        <v>168</v>
      </c>
      <c r="DF212" s="291" t="str">
        <f t="shared" si="20"/>
        <v>バッテリー交換式軽自動車(バン)ニッサンCEV-BFHBDDR64V改事業用</v>
      </c>
      <c r="DG212" s="294">
        <v>2527000</v>
      </c>
    </row>
    <row r="213" spans="1:111">
      <c r="A213" s="318" t="str">
        <f t="shared" si="11"/>
        <v/>
      </c>
      <c r="B213" s="308"/>
      <c r="C213" s="509"/>
      <c r="D213" s="510"/>
      <c r="E213" s="509"/>
      <c r="F213" s="510"/>
      <c r="G213" s="509"/>
      <c r="H213" s="526"/>
      <c r="I213" s="526"/>
      <c r="J213" s="510"/>
      <c r="K213" s="509"/>
      <c r="L213" s="526"/>
      <c r="M213" s="526"/>
      <c r="N213" s="510"/>
      <c r="O213" s="308"/>
      <c r="P213" s="527"/>
      <c r="Q213" s="527"/>
      <c r="R213" s="306"/>
      <c r="S213" s="310"/>
      <c r="T213" s="311"/>
      <c r="U213" s="312"/>
      <c r="V213" s="313"/>
      <c r="W213" s="310"/>
      <c r="X213" s="311"/>
      <c r="Y213" s="312"/>
      <c r="Z213" s="313"/>
      <c r="AA213" s="509"/>
      <c r="AB213" s="526"/>
      <c r="AC213" s="526"/>
      <c r="AD213" s="510"/>
      <c r="AE213" s="509"/>
      <c r="AF213" s="526"/>
      <c r="AG213" s="510"/>
      <c r="AH213" s="527"/>
      <c r="AI213" s="527"/>
      <c r="AJ213" s="527"/>
      <c r="AK213" s="527"/>
      <c r="AL213" s="314"/>
      <c r="AM213" s="134" t="s">
        <v>47</v>
      </c>
      <c r="AN213" s="526"/>
      <c r="AO213" s="510"/>
      <c r="AP213" s="509"/>
      <c r="AQ213" s="510"/>
      <c r="AR213" s="308"/>
      <c r="AS213" s="449"/>
      <c r="AT213" s="315"/>
      <c r="AU213" s="528"/>
      <c r="AV213" s="528"/>
      <c r="AW213" s="522"/>
      <c r="AX213" s="522"/>
      <c r="AY213" s="523"/>
      <c r="AZ213" s="524"/>
      <c r="BA213" s="466">
        <f t="shared" si="16"/>
        <v>0</v>
      </c>
      <c r="BB213" s="467"/>
      <c r="BC213" s="468" t="e">
        <f t="shared" si="17"/>
        <v>#N/A</v>
      </c>
      <c r="BD213" s="468"/>
      <c r="BE213" s="522"/>
      <c r="BF213" s="522"/>
      <c r="BG213" s="468" t="e" cm="1">
        <f t="array" ref="BG213">INT(_xlfn.IFS(O213=$CN$8,BE213*2/3,O213=$CN$10,BE213*2/3,O213=$CN$9,BE213*1/2))</f>
        <v>#N/A</v>
      </c>
      <c r="BH213" s="468"/>
      <c r="BI213" s="466" t="e">
        <f t="shared" si="12"/>
        <v>#N/A</v>
      </c>
      <c r="BJ213" s="467"/>
      <c r="BK213" s="466" t="e">
        <f t="shared" si="13"/>
        <v>#N/A</v>
      </c>
      <c r="BL213" s="467"/>
      <c r="BM213" s="462"/>
      <c r="BN213" s="463"/>
      <c r="BO213" s="466" t="e">
        <f t="shared" si="14"/>
        <v>#N/A</v>
      </c>
      <c r="BP213" s="467"/>
      <c r="BZ213" t="str">
        <f t="shared" si="18"/>
        <v xml:space="preserve">   </v>
      </c>
      <c r="CA213" t="str">
        <f t="shared" si="19"/>
        <v xml:space="preserve">   </v>
      </c>
      <c r="CE213" s="61"/>
      <c r="CW213" s="459" t="s">
        <v>912</v>
      </c>
      <c r="CX213" s="266" t="s">
        <v>154</v>
      </c>
      <c r="CY213" s="266" t="s">
        <v>862</v>
      </c>
      <c r="CZ213" s="272" t="s">
        <v>914</v>
      </c>
      <c r="DA213" s="278" t="s">
        <v>915</v>
      </c>
      <c r="DB213" s="266"/>
      <c r="DC213" s="272" t="s">
        <v>916</v>
      </c>
      <c r="DD213" s="266"/>
      <c r="DE213" s="272" t="s">
        <v>909</v>
      </c>
      <c r="DF213" s="266" t="str">
        <f t="shared" si="20"/>
        <v>BEVトラック(小型)フォトンor不明eAUMARKfumei事業用</v>
      </c>
      <c r="DG213" s="273">
        <v>4835000</v>
      </c>
    </row>
    <row r="214" spans="1:111" ht="19.5" thickBot="1">
      <c r="A214" s="318" t="str">
        <f t="shared" si="11"/>
        <v/>
      </c>
      <c r="B214" s="308"/>
      <c r="C214" s="509"/>
      <c r="D214" s="510"/>
      <c r="E214" s="509"/>
      <c r="F214" s="510"/>
      <c r="G214" s="509"/>
      <c r="H214" s="526"/>
      <c r="I214" s="526"/>
      <c r="J214" s="510"/>
      <c r="K214" s="509"/>
      <c r="L214" s="526"/>
      <c r="M214" s="526"/>
      <c r="N214" s="510"/>
      <c r="O214" s="308"/>
      <c r="P214" s="527"/>
      <c r="Q214" s="527"/>
      <c r="R214" s="306"/>
      <c r="S214" s="310"/>
      <c r="T214" s="311"/>
      <c r="U214" s="312"/>
      <c r="V214" s="313"/>
      <c r="W214" s="310"/>
      <c r="X214" s="311"/>
      <c r="Y214" s="312"/>
      <c r="Z214" s="313"/>
      <c r="AA214" s="509"/>
      <c r="AB214" s="526"/>
      <c r="AC214" s="526"/>
      <c r="AD214" s="510"/>
      <c r="AE214" s="509"/>
      <c r="AF214" s="526"/>
      <c r="AG214" s="510"/>
      <c r="AH214" s="527"/>
      <c r="AI214" s="527"/>
      <c r="AJ214" s="527"/>
      <c r="AK214" s="527"/>
      <c r="AL214" s="314"/>
      <c r="AM214" s="134" t="s">
        <v>47</v>
      </c>
      <c r="AN214" s="526"/>
      <c r="AO214" s="510"/>
      <c r="AP214" s="509"/>
      <c r="AQ214" s="510"/>
      <c r="AR214" s="308"/>
      <c r="AS214" s="449"/>
      <c r="AT214" s="315"/>
      <c r="AU214" s="528"/>
      <c r="AV214" s="528"/>
      <c r="AW214" s="522"/>
      <c r="AX214" s="522"/>
      <c r="AY214" s="523"/>
      <c r="AZ214" s="524"/>
      <c r="BA214" s="466">
        <f t="shared" si="16"/>
        <v>0</v>
      </c>
      <c r="BB214" s="467"/>
      <c r="BC214" s="468" t="e">
        <f t="shared" si="17"/>
        <v>#N/A</v>
      </c>
      <c r="BD214" s="468"/>
      <c r="BE214" s="522"/>
      <c r="BF214" s="522"/>
      <c r="BG214" s="468" t="e" cm="1">
        <f t="array" ref="BG214">INT(_xlfn.IFS(O214=$CN$8,BE214*2/3,O214=$CN$10,BE214*2/3,O214=$CN$9,BE214*1/2))</f>
        <v>#N/A</v>
      </c>
      <c r="BH214" s="468"/>
      <c r="BI214" s="466" t="e">
        <f t="shared" si="12"/>
        <v>#N/A</v>
      </c>
      <c r="BJ214" s="467"/>
      <c r="BK214" s="466" t="e">
        <f t="shared" si="13"/>
        <v>#N/A</v>
      </c>
      <c r="BL214" s="467"/>
      <c r="BM214" s="462"/>
      <c r="BN214" s="463"/>
      <c r="BO214" s="466" t="e">
        <f t="shared" si="14"/>
        <v>#N/A</v>
      </c>
      <c r="BP214" s="467"/>
      <c r="BZ214" t="str">
        <f t="shared" si="18"/>
        <v xml:space="preserve">   </v>
      </c>
      <c r="CA214" t="str">
        <f t="shared" si="19"/>
        <v xml:space="preserve">   </v>
      </c>
      <c r="CE214" s="61"/>
      <c r="CW214" s="461"/>
      <c r="CX214" s="268" t="s">
        <v>154</v>
      </c>
      <c r="CY214" s="268" t="s">
        <v>862</v>
      </c>
      <c r="CZ214" s="274" t="s">
        <v>914</v>
      </c>
      <c r="DA214" s="280" t="s">
        <v>915</v>
      </c>
      <c r="DB214" s="268"/>
      <c r="DC214" s="274" t="s">
        <v>916</v>
      </c>
      <c r="DD214" s="268"/>
      <c r="DE214" s="274" t="s">
        <v>917</v>
      </c>
      <c r="DF214" s="268" t="str">
        <f t="shared" si="20"/>
        <v>BEVトラック(小型)フォトンor不明eAUMARKfumei自家用</v>
      </c>
      <c r="DG214" s="275">
        <v>4723000</v>
      </c>
    </row>
    <row r="215" spans="1:111">
      <c r="A215" s="318" t="str">
        <f t="shared" si="11"/>
        <v/>
      </c>
      <c r="B215" s="308"/>
      <c r="C215" s="509"/>
      <c r="D215" s="510"/>
      <c r="E215" s="509"/>
      <c r="F215" s="510"/>
      <c r="G215" s="509"/>
      <c r="H215" s="526"/>
      <c r="I215" s="526"/>
      <c r="J215" s="510"/>
      <c r="K215" s="509"/>
      <c r="L215" s="526"/>
      <c r="M215" s="526"/>
      <c r="N215" s="510"/>
      <c r="O215" s="308"/>
      <c r="P215" s="527"/>
      <c r="Q215" s="527"/>
      <c r="R215" s="306"/>
      <c r="S215" s="310"/>
      <c r="T215" s="311"/>
      <c r="U215" s="312"/>
      <c r="V215" s="313"/>
      <c r="W215" s="310"/>
      <c r="X215" s="311"/>
      <c r="Y215" s="312"/>
      <c r="Z215" s="313"/>
      <c r="AA215" s="509"/>
      <c r="AB215" s="526"/>
      <c r="AC215" s="526"/>
      <c r="AD215" s="510"/>
      <c r="AE215" s="509"/>
      <c r="AF215" s="526"/>
      <c r="AG215" s="510"/>
      <c r="AH215" s="527"/>
      <c r="AI215" s="527"/>
      <c r="AJ215" s="527"/>
      <c r="AK215" s="527"/>
      <c r="AL215" s="314"/>
      <c r="AM215" s="134" t="s">
        <v>47</v>
      </c>
      <c r="AN215" s="526"/>
      <c r="AO215" s="510"/>
      <c r="AP215" s="509"/>
      <c r="AQ215" s="510"/>
      <c r="AR215" s="308"/>
      <c r="AS215" s="449"/>
      <c r="AT215" s="315"/>
      <c r="AU215" s="528"/>
      <c r="AV215" s="528"/>
      <c r="AW215" s="522"/>
      <c r="AX215" s="522"/>
      <c r="AY215" s="523"/>
      <c r="AZ215" s="524"/>
      <c r="BA215" s="466">
        <f t="shared" si="16"/>
        <v>0</v>
      </c>
      <c r="BB215" s="467"/>
      <c r="BC215" s="468" t="e">
        <f t="shared" si="17"/>
        <v>#N/A</v>
      </c>
      <c r="BD215" s="468"/>
      <c r="BE215" s="522"/>
      <c r="BF215" s="522"/>
      <c r="BG215" s="468" t="e" cm="1">
        <f t="array" ref="BG215">INT(_xlfn.IFS(O215=$CN$8,BE215*2/3,O215=$CN$10,BE215*2/3,O215=$CN$9,BE215*1/2))</f>
        <v>#N/A</v>
      </c>
      <c r="BH215" s="468"/>
      <c r="BI215" s="466" t="e">
        <f t="shared" si="12"/>
        <v>#N/A</v>
      </c>
      <c r="BJ215" s="467"/>
      <c r="BK215" s="466" t="e">
        <f t="shared" si="13"/>
        <v>#N/A</v>
      </c>
      <c r="BL215" s="467"/>
      <c r="BM215" s="462"/>
      <c r="BN215" s="463"/>
      <c r="BO215" s="466" t="e">
        <f t="shared" si="14"/>
        <v>#N/A</v>
      </c>
      <c r="BP215" s="467"/>
      <c r="BZ215" t="str">
        <f t="shared" si="18"/>
        <v xml:space="preserve">   </v>
      </c>
      <c r="CA215" t="str">
        <f t="shared" si="19"/>
        <v xml:space="preserve">   </v>
      </c>
      <c r="CE215" s="61"/>
      <c r="CW215" s="459" t="s">
        <v>918</v>
      </c>
      <c r="CX215" s="266" t="s">
        <v>154</v>
      </c>
      <c r="CY215" s="266" t="s">
        <v>862</v>
      </c>
      <c r="CZ215" s="272" t="s">
        <v>918</v>
      </c>
      <c r="DA215" s="278" t="s">
        <v>919</v>
      </c>
      <c r="DB215" s="278" t="s">
        <v>305</v>
      </c>
      <c r="DC215" s="266" t="s">
        <v>920</v>
      </c>
      <c r="DD215" s="266"/>
      <c r="DE215" s="272" t="s">
        <v>909</v>
      </c>
      <c r="DF215" s="266" t="str">
        <f t="shared" si="20"/>
        <v>BEVトラック(小型)日野デュトロZ EVZABXED100V事業用</v>
      </c>
      <c r="DG215" s="273">
        <v>5077000</v>
      </c>
    </row>
    <row r="216" spans="1:111">
      <c r="A216" s="318" t="str">
        <f t="shared" si="11"/>
        <v/>
      </c>
      <c r="B216" s="308"/>
      <c r="C216" s="509"/>
      <c r="D216" s="510"/>
      <c r="E216" s="509"/>
      <c r="F216" s="510"/>
      <c r="G216" s="509"/>
      <c r="H216" s="526"/>
      <c r="I216" s="526"/>
      <c r="J216" s="510"/>
      <c r="K216" s="509"/>
      <c r="L216" s="526"/>
      <c r="M216" s="526"/>
      <c r="N216" s="510"/>
      <c r="O216" s="308"/>
      <c r="P216" s="527"/>
      <c r="Q216" s="527"/>
      <c r="R216" s="306"/>
      <c r="S216" s="310"/>
      <c r="T216" s="311"/>
      <c r="U216" s="312"/>
      <c r="V216" s="313"/>
      <c r="W216" s="310"/>
      <c r="X216" s="311"/>
      <c r="Y216" s="312"/>
      <c r="Z216" s="313"/>
      <c r="AA216" s="509"/>
      <c r="AB216" s="526"/>
      <c r="AC216" s="526"/>
      <c r="AD216" s="510"/>
      <c r="AE216" s="509"/>
      <c r="AF216" s="526"/>
      <c r="AG216" s="510"/>
      <c r="AH216" s="527"/>
      <c r="AI216" s="527"/>
      <c r="AJ216" s="527"/>
      <c r="AK216" s="527"/>
      <c r="AL216" s="314"/>
      <c r="AM216" s="134" t="s">
        <v>47</v>
      </c>
      <c r="AN216" s="526"/>
      <c r="AO216" s="510"/>
      <c r="AP216" s="509"/>
      <c r="AQ216" s="510"/>
      <c r="AR216" s="308"/>
      <c r="AS216" s="449"/>
      <c r="AT216" s="315"/>
      <c r="AU216" s="528"/>
      <c r="AV216" s="528"/>
      <c r="AW216" s="522"/>
      <c r="AX216" s="522"/>
      <c r="AY216" s="523"/>
      <c r="AZ216" s="524"/>
      <c r="BA216" s="466">
        <f t="shared" si="16"/>
        <v>0</v>
      </c>
      <c r="BB216" s="467"/>
      <c r="BC216" s="468" t="e">
        <f t="shared" si="17"/>
        <v>#N/A</v>
      </c>
      <c r="BD216" s="468"/>
      <c r="BE216" s="522"/>
      <c r="BF216" s="522"/>
      <c r="BG216" s="468" t="e" cm="1">
        <f t="array" ref="BG216">INT(_xlfn.IFS(O216=$CN$8,BE216*2/3,O216=$CN$10,BE216*2/3,O216=$CN$9,BE216*1/2))</f>
        <v>#N/A</v>
      </c>
      <c r="BH216" s="468"/>
      <c r="BI216" s="466" t="e">
        <f t="shared" si="12"/>
        <v>#N/A</v>
      </c>
      <c r="BJ216" s="467"/>
      <c r="BK216" s="466" t="e">
        <f t="shared" si="13"/>
        <v>#N/A</v>
      </c>
      <c r="BL216" s="467"/>
      <c r="BM216" s="462"/>
      <c r="BN216" s="463"/>
      <c r="BO216" s="466" t="e">
        <f t="shared" si="14"/>
        <v>#N/A</v>
      </c>
      <c r="BP216" s="467"/>
      <c r="BZ216" t="str">
        <f t="shared" si="18"/>
        <v xml:space="preserve">   </v>
      </c>
      <c r="CA216" t="str">
        <f t="shared" si="19"/>
        <v xml:space="preserve">   </v>
      </c>
      <c r="CE216" s="61"/>
      <c r="CW216" s="460"/>
      <c r="CX216" s="61" t="s">
        <v>154</v>
      </c>
      <c r="CY216" s="61" t="s">
        <v>862</v>
      </c>
      <c r="CZ216" s="130" t="s">
        <v>918</v>
      </c>
      <c r="DA216" s="277" t="s">
        <v>919</v>
      </c>
      <c r="DB216" s="277" t="s">
        <v>305</v>
      </c>
      <c r="DC216" s="61" t="s">
        <v>920</v>
      </c>
      <c r="DD216" s="61"/>
      <c r="DE216" s="130" t="s">
        <v>917</v>
      </c>
      <c r="DF216" s="61" t="str">
        <f t="shared" si="20"/>
        <v>BEVトラック(小型)日野デュトロZ EVZABXED100V自家用</v>
      </c>
      <c r="DG216" s="271">
        <v>4965000</v>
      </c>
    </row>
    <row r="217" spans="1:111">
      <c r="A217" s="318" t="str">
        <f t="shared" si="11"/>
        <v/>
      </c>
      <c r="B217" s="308"/>
      <c r="C217" s="509"/>
      <c r="D217" s="510"/>
      <c r="E217" s="509"/>
      <c r="F217" s="510"/>
      <c r="G217" s="509"/>
      <c r="H217" s="526"/>
      <c r="I217" s="526"/>
      <c r="J217" s="510"/>
      <c r="K217" s="509"/>
      <c r="L217" s="526"/>
      <c r="M217" s="526"/>
      <c r="N217" s="510"/>
      <c r="O217" s="308"/>
      <c r="P217" s="527"/>
      <c r="Q217" s="527"/>
      <c r="R217" s="306"/>
      <c r="S217" s="310"/>
      <c r="T217" s="311"/>
      <c r="U217" s="312"/>
      <c r="V217" s="313"/>
      <c r="W217" s="310"/>
      <c r="X217" s="311"/>
      <c r="Y217" s="312"/>
      <c r="Z217" s="313"/>
      <c r="AA217" s="509"/>
      <c r="AB217" s="526"/>
      <c r="AC217" s="526"/>
      <c r="AD217" s="510"/>
      <c r="AE217" s="509"/>
      <c r="AF217" s="526"/>
      <c r="AG217" s="510"/>
      <c r="AH217" s="527"/>
      <c r="AI217" s="527"/>
      <c r="AJ217" s="527"/>
      <c r="AK217" s="527"/>
      <c r="AL217" s="314"/>
      <c r="AM217" s="134" t="s">
        <v>47</v>
      </c>
      <c r="AN217" s="526"/>
      <c r="AO217" s="510"/>
      <c r="AP217" s="509"/>
      <c r="AQ217" s="510"/>
      <c r="AR217" s="308"/>
      <c r="AS217" s="449"/>
      <c r="AT217" s="315"/>
      <c r="AU217" s="528"/>
      <c r="AV217" s="528"/>
      <c r="AW217" s="522"/>
      <c r="AX217" s="522"/>
      <c r="AY217" s="523"/>
      <c r="AZ217" s="524"/>
      <c r="BA217" s="466">
        <f t="shared" si="16"/>
        <v>0</v>
      </c>
      <c r="BB217" s="467"/>
      <c r="BC217" s="468" t="e">
        <f t="shared" si="17"/>
        <v>#N/A</v>
      </c>
      <c r="BD217" s="468"/>
      <c r="BE217" s="522"/>
      <c r="BF217" s="522"/>
      <c r="BG217" s="468" t="e" cm="1">
        <f t="array" ref="BG217">INT(_xlfn.IFS(O217=$CN$8,BE217*2/3,O217=$CN$10,BE217*2/3,O217=$CN$9,BE217*1/2))</f>
        <v>#N/A</v>
      </c>
      <c r="BH217" s="468"/>
      <c r="BI217" s="466" t="e">
        <f t="shared" si="12"/>
        <v>#N/A</v>
      </c>
      <c r="BJ217" s="467"/>
      <c r="BK217" s="466" t="e">
        <f t="shared" si="13"/>
        <v>#N/A</v>
      </c>
      <c r="BL217" s="467"/>
      <c r="BM217" s="462"/>
      <c r="BN217" s="463"/>
      <c r="BO217" s="466" t="e">
        <f t="shared" si="14"/>
        <v>#N/A</v>
      </c>
      <c r="BP217" s="467"/>
      <c r="BZ217" t="str">
        <f t="shared" si="18"/>
        <v xml:space="preserve">   </v>
      </c>
      <c r="CA217" t="str">
        <f t="shared" si="19"/>
        <v xml:space="preserve">   </v>
      </c>
      <c r="CE217" s="61"/>
      <c r="CW217" s="460"/>
      <c r="CX217" s="61" t="s">
        <v>154</v>
      </c>
      <c r="CY217" s="61" t="s">
        <v>862</v>
      </c>
      <c r="CZ217" s="130" t="s">
        <v>918</v>
      </c>
      <c r="DA217" s="277" t="s">
        <v>919</v>
      </c>
      <c r="DB217" s="277" t="s">
        <v>305</v>
      </c>
      <c r="DC217" s="61" t="s">
        <v>921</v>
      </c>
      <c r="DD217" s="61"/>
      <c r="DE217" s="130" t="s">
        <v>909</v>
      </c>
      <c r="DF217" s="61" t="str">
        <f t="shared" si="20"/>
        <v>BEVトラック(小型)日野デュトロZ EVZABXED100事業用</v>
      </c>
      <c r="DG217" s="271">
        <v>5077000</v>
      </c>
    </row>
    <row r="218" spans="1:111" ht="19.5" thickBot="1">
      <c r="A218" s="318" t="str">
        <f t="shared" si="11"/>
        <v/>
      </c>
      <c r="B218" s="308"/>
      <c r="C218" s="509"/>
      <c r="D218" s="510"/>
      <c r="E218" s="509"/>
      <c r="F218" s="510"/>
      <c r="G218" s="509"/>
      <c r="H218" s="526"/>
      <c r="I218" s="526"/>
      <c r="J218" s="510"/>
      <c r="K218" s="509"/>
      <c r="L218" s="526"/>
      <c r="M218" s="526"/>
      <c r="N218" s="510"/>
      <c r="O218" s="308"/>
      <c r="P218" s="527"/>
      <c r="Q218" s="527"/>
      <c r="R218" s="306"/>
      <c r="S218" s="310"/>
      <c r="T218" s="311"/>
      <c r="U218" s="312"/>
      <c r="V218" s="313"/>
      <c r="W218" s="310"/>
      <c r="X218" s="311"/>
      <c r="Y218" s="312"/>
      <c r="Z218" s="313"/>
      <c r="AA218" s="509"/>
      <c r="AB218" s="526"/>
      <c r="AC218" s="526"/>
      <c r="AD218" s="510"/>
      <c r="AE218" s="509"/>
      <c r="AF218" s="526"/>
      <c r="AG218" s="510"/>
      <c r="AH218" s="527"/>
      <c r="AI218" s="527"/>
      <c r="AJ218" s="527"/>
      <c r="AK218" s="527"/>
      <c r="AL218" s="314"/>
      <c r="AM218" s="134" t="s">
        <v>47</v>
      </c>
      <c r="AN218" s="526"/>
      <c r="AO218" s="510"/>
      <c r="AP218" s="509"/>
      <c r="AQ218" s="510"/>
      <c r="AR218" s="308"/>
      <c r="AS218" s="449"/>
      <c r="AT218" s="315"/>
      <c r="AU218" s="528"/>
      <c r="AV218" s="528"/>
      <c r="AW218" s="522"/>
      <c r="AX218" s="522"/>
      <c r="AY218" s="523"/>
      <c r="AZ218" s="524"/>
      <c r="BA218" s="466">
        <f t="shared" si="16"/>
        <v>0</v>
      </c>
      <c r="BB218" s="467"/>
      <c r="BC218" s="468" t="e">
        <f t="shared" si="17"/>
        <v>#N/A</v>
      </c>
      <c r="BD218" s="468"/>
      <c r="BE218" s="522"/>
      <c r="BF218" s="522"/>
      <c r="BG218" s="468" t="e" cm="1">
        <f t="array" ref="BG218">INT(_xlfn.IFS(O218=$CN$8,BE218*2/3,O218=$CN$10,BE218*2/3,O218=$CN$9,BE218*1/2))</f>
        <v>#N/A</v>
      </c>
      <c r="BH218" s="468"/>
      <c r="BI218" s="466" t="e">
        <f t="shared" si="12"/>
        <v>#N/A</v>
      </c>
      <c r="BJ218" s="467"/>
      <c r="BK218" s="466" t="e">
        <f t="shared" si="13"/>
        <v>#N/A</v>
      </c>
      <c r="BL218" s="467"/>
      <c r="BM218" s="462"/>
      <c r="BN218" s="463"/>
      <c r="BO218" s="466" t="e">
        <f t="shared" si="14"/>
        <v>#N/A</v>
      </c>
      <c r="BP218" s="467"/>
      <c r="BZ218" t="str">
        <f t="shared" si="18"/>
        <v xml:space="preserve">   </v>
      </c>
      <c r="CA218" t="str">
        <f t="shared" si="19"/>
        <v xml:space="preserve">   </v>
      </c>
      <c r="CE218" s="61"/>
      <c r="CW218" s="461"/>
      <c r="CX218" s="268" t="s">
        <v>154</v>
      </c>
      <c r="CY218" s="268" t="s">
        <v>862</v>
      </c>
      <c r="CZ218" s="274" t="s">
        <v>918</v>
      </c>
      <c r="DA218" s="280" t="s">
        <v>919</v>
      </c>
      <c r="DB218" s="280" t="s">
        <v>305</v>
      </c>
      <c r="DC218" s="268" t="s">
        <v>921</v>
      </c>
      <c r="DD218" s="268"/>
      <c r="DE218" s="274" t="s">
        <v>917</v>
      </c>
      <c r="DF218" s="268" t="str">
        <f t="shared" si="20"/>
        <v>BEVトラック(小型)日野デュトロZ EVZABXED100自家用</v>
      </c>
      <c r="DG218" s="275">
        <v>4965000</v>
      </c>
    </row>
    <row r="219" spans="1:111">
      <c r="BM219" s="598">
        <f>SUM(BM169:BN218)</f>
        <v>0</v>
      </c>
      <c r="BN219" s="599"/>
      <c r="CW219" s="459" t="s">
        <v>922</v>
      </c>
      <c r="CX219" s="266" t="s">
        <v>154</v>
      </c>
      <c r="CY219" s="266" t="s">
        <v>808</v>
      </c>
      <c r="CZ219" s="272" t="s">
        <v>922</v>
      </c>
      <c r="DA219" s="266" t="s">
        <v>792</v>
      </c>
      <c r="DB219" s="278" t="s">
        <v>305</v>
      </c>
      <c r="DC219" s="266" t="s">
        <v>923</v>
      </c>
      <c r="DD219" s="266"/>
      <c r="DE219" s="272" t="s">
        <v>909</v>
      </c>
      <c r="DF219" s="266" t="str">
        <f t="shared" si="20"/>
        <v>BEV軽自動車(バン)ホンダN-VAN e: GZABJJ3AGDY事業用</v>
      </c>
      <c r="DG219" s="273">
        <v>782000</v>
      </c>
    </row>
    <row r="220" spans="1:111">
      <c r="CW220" s="460"/>
      <c r="CX220" s="61" t="s">
        <v>154</v>
      </c>
      <c r="CY220" s="61" t="s">
        <v>808</v>
      </c>
      <c r="CZ220" s="130" t="s">
        <v>922</v>
      </c>
      <c r="DA220" s="61" t="s">
        <v>793</v>
      </c>
      <c r="DB220" s="277" t="s">
        <v>305</v>
      </c>
      <c r="DC220" s="61" t="s">
        <v>924</v>
      </c>
      <c r="DD220" s="61"/>
      <c r="DE220" s="130" t="s">
        <v>909</v>
      </c>
      <c r="DF220" s="61" t="str">
        <f t="shared" si="20"/>
        <v>BEV軽自動車(バン)ホンダN-VAN e: L2ZABJJ3AGEY事業用</v>
      </c>
      <c r="DG220" s="271">
        <v>782000</v>
      </c>
    </row>
    <row r="221" spans="1:111">
      <c r="CW221" s="460"/>
      <c r="CX221" s="61" t="s">
        <v>154</v>
      </c>
      <c r="CY221" s="61" t="s">
        <v>808</v>
      </c>
      <c r="CZ221" s="130" t="s">
        <v>922</v>
      </c>
      <c r="DA221" s="61" t="s">
        <v>794</v>
      </c>
      <c r="DB221" s="277" t="s">
        <v>305</v>
      </c>
      <c r="DC221" s="61" t="s">
        <v>925</v>
      </c>
      <c r="DD221" s="61"/>
      <c r="DE221" s="130" t="s">
        <v>909</v>
      </c>
      <c r="DF221" s="61" t="str">
        <f t="shared" si="20"/>
        <v>BEV軽自動車(バン)ホンダN-VAN e: L4ZABJJ3AGFY事業用</v>
      </c>
      <c r="DG221" s="271">
        <v>782000</v>
      </c>
    </row>
    <row r="222" spans="1:111">
      <c r="CW222" s="460"/>
      <c r="CX222" s="61" t="s">
        <v>154</v>
      </c>
      <c r="CY222" s="61" t="s">
        <v>808</v>
      </c>
      <c r="CZ222" s="130" t="s">
        <v>922</v>
      </c>
      <c r="DA222" s="61" t="s">
        <v>795</v>
      </c>
      <c r="DB222" s="277" t="s">
        <v>305</v>
      </c>
      <c r="DC222" s="61" t="s">
        <v>926</v>
      </c>
      <c r="DD222" s="61"/>
      <c r="DE222" s="130" t="s">
        <v>909</v>
      </c>
      <c r="DF222" s="61" t="str">
        <f t="shared" si="20"/>
        <v>BEV軽自動車(バン)ホンダN-VAN e: FUNZABJJ3AGGY事業用</v>
      </c>
      <c r="DG222" s="271">
        <v>782000</v>
      </c>
    </row>
    <row r="223" spans="1:111">
      <c r="CW223" s="460"/>
      <c r="CX223" s="61" t="s">
        <v>154</v>
      </c>
      <c r="CY223" s="61" t="s">
        <v>808</v>
      </c>
      <c r="CZ223" s="130" t="s">
        <v>922</v>
      </c>
      <c r="DA223" s="61" t="s">
        <v>796</v>
      </c>
      <c r="DB223" s="277" t="s">
        <v>896</v>
      </c>
      <c r="DC223" s="61" t="s">
        <v>927</v>
      </c>
      <c r="DD223" s="61"/>
      <c r="DE223" s="130" t="s">
        <v>909</v>
      </c>
      <c r="DF223" s="61" t="str">
        <f t="shared" si="20"/>
        <v>BEV軽自動車(バン)ホンダN-ONE e: GZAAJG5APEY事業用</v>
      </c>
      <c r="DG223" s="271">
        <v>644000</v>
      </c>
    </row>
    <row r="224" spans="1:111" ht="19.5" thickBot="1">
      <c r="CW224" s="461"/>
      <c r="CX224" s="268" t="s">
        <v>154</v>
      </c>
      <c r="CY224" s="268" t="s">
        <v>808</v>
      </c>
      <c r="CZ224" s="274" t="s">
        <v>922</v>
      </c>
      <c r="DA224" s="268" t="s">
        <v>797</v>
      </c>
      <c r="DB224" s="280" t="s">
        <v>896</v>
      </c>
      <c r="DC224" s="268" t="s">
        <v>927</v>
      </c>
      <c r="DD224" s="268"/>
      <c r="DE224" s="274" t="s">
        <v>909</v>
      </c>
      <c r="DF224" s="268" t="str">
        <f t="shared" si="20"/>
        <v>BEV軽自動車(バン)ホンダN-ONE e: LZAAJG5APEY事業用</v>
      </c>
      <c r="DG224" s="275">
        <v>644000</v>
      </c>
    </row>
    <row r="225" spans="101:111">
      <c r="CW225" s="459" t="s">
        <v>950</v>
      </c>
      <c r="CX225" s="292" t="s">
        <v>946</v>
      </c>
      <c r="CY225" s="292" t="s">
        <v>808</v>
      </c>
      <c r="CZ225" s="297" t="s">
        <v>941</v>
      </c>
      <c r="DA225" s="292" t="s">
        <v>939</v>
      </c>
      <c r="DB225" s="297" t="s">
        <v>947</v>
      </c>
      <c r="DC225" s="297" t="s">
        <v>952</v>
      </c>
      <c r="DD225" s="292"/>
      <c r="DE225" s="292" t="s">
        <v>168</v>
      </c>
      <c r="DF225" s="292" t="str">
        <f t="shared" ref="DF225:DF230" si="21">CX225&amp;CY225&amp;CZ225&amp;DA225&amp;DB225&amp;DC225&amp;DD225&amp;DE225</f>
        <v>バッテリー交換式軽自動車(バン)マツダCEV-BCEBDDG64V改事業用</v>
      </c>
      <c r="DG225" s="298">
        <v>2418000</v>
      </c>
    </row>
    <row r="226" spans="101:111">
      <c r="CW226" s="460"/>
      <c r="CX226" s="290" t="s">
        <v>946</v>
      </c>
      <c r="CY226" s="290" t="s">
        <v>808</v>
      </c>
      <c r="CZ226" s="295" t="s">
        <v>941</v>
      </c>
      <c r="DA226" s="290" t="s">
        <v>939</v>
      </c>
      <c r="DB226" s="295" t="s">
        <v>948</v>
      </c>
      <c r="DC226" s="295" t="s">
        <v>952</v>
      </c>
      <c r="DD226" s="290"/>
      <c r="DE226" s="290" t="s">
        <v>168</v>
      </c>
      <c r="DF226" s="290" t="str">
        <f t="shared" si="21"/>
        <v>バッテリー交換式軽自動車(バン)マツダCEV-BCGBDDG64V改事業用</v>
      </c>
      <c r="DG226" s="293">
        <v>2418000</v>
      </c>
    </row>
    <row r="227" spans="101:111">
      <c r="CW227" s="460"/>
      <c r="CX227" s="290" t="s">
        <v>946</v>
      </c>
      <c r="CY227" s="290" t="s">
        <v>808</v>
      </c>
      <c r="CZ227" s="295" t="s">
        <v>941</v>
      </c>
      <c r="DA227" s="290" t="s">
        <v>939</v>
      </c>
      <c r="DB227" s="295" t="s">
        <v>949</v>
      </c>
      <c r="DC227" s="295" t="s">
        <v>952</v>
      </c>
      <c r="DD227" s="290"/>
      <c r="DE227" s="290" t="s">
        <v>168</v>
      </c>
      <c r="DF227" s="290" t="str">
        <f t="shared" si="21"/>
        <v>バッテリー交換式軽自動車(バン)マツダCEV-BCHBDDG64V改事業用</v>
      </c>
      <c r="DG227" s="293">
        <v>2418000</v>
      </c>
    </row>
    <row r="228" spans="101:111">
      <c r="CW228" s="460"/>
      <c r="CX228" s="290" t="s">
        <v>946</v>
      </c>
      <c r="CY228" s="290" t="s">
        <v>808</v>
      </c>
      <c r="CZ228" s="295" t="s">
        <v>941</v>
      </c>
      <c r="DA228" s="290" t="s">
        <v>940</v>
      </c>
      <c r="DB228" s="295" t="s">
        <v>947</v>
      </c>
      <c r="DC228" s="295" t="s">
        <v>952</v>
      </c>
      <c r="DD228" s="290"/>
      <c r="DE228" s="290" t="s">
        <v>168</v>
      </c>
      <c r="DF228" s="290" t="str">
        <f t="shared" si="21"/>
        <v>バッテリー交換式軽自動車(バン)マツダCEV-BFEBDDG64V改事業用</v>
      </c>
      <c r="DG228" s="293">
        <v>2527000</v>
      </c>
    </row>
    <row r="229" spans="101:111">
      <c r="CW229" s="460"/>
      <c r="CX229" s="290" t="s">
        <v>946</v>
      </c>
      <c r="CY229" s="290" t="s">
        <v>808</v>
      </c>
      <c r="CZ229" s="295" t="s">
        <v>941</v>
      </c>
      <c r="DA229" s="290" t="s">
        <v>940</v>
      </c>
      <c r="DB229" s="295" t="s">
        <v>948</v>
      </c>
      <c r="DC229" s="295" t="s">
        <v>952</v>
      </c>
      <c r="DD229" s="290"/>
      <c r="DE229" s="290" t="s">
        <v>168</v>
      </c>
      <c r="DF229" s="290" t="str">
        <f t="shared" si="21"/>
        <v>バッテリー交換式軽自動車(バン)マツダCEV-BFGBDDG64V改事業用</v>
      </c>
      <c r="DG229" s="293">
        <v>2527000</v>
      </c>
    </row>
    <row r="230" spans="101:111" ht="19.5" thickBot="1">
      <c r="CW230" s="461"/>
      <c r="CX230" s="291" t="s">
        <v>946</v>
      </c>
      <c r="CY230" s="291" t="s">
        <v>808</v>
      </c>
      <c r="CZ230" s="296" t="s">
        <v>941</v>
      </c>
      <c r="DA230" s="291" t="s">
        <v>940</v>
      </c>
      <c r="DB230" s="296" t="s">
        <v>949</v>
      </c>
      <c r="DC230" s="296" t="s">
        <v>952</v>
      </c>
      <c r="DD230" s="291"/>
      <c r="DE230" s="291" t="s">
        <v>168</v>
      </c>
      <c r="DF230" s="291" t="str">
        <f t="shared" si="21"/>
        <v>バッテリー交換式軽自動車(バン)マツダCEV-BFHBDDG64V改事業用</v>
      </c>
      <c r="DG230" s="294">
        <v>2527000</v>
      </c>
    </row>
  </sheetData>
  <sheetProtection algorithmName="SHA-512" hashValue="FfqeqIcelZdsC1HUJYAE0G3/bCyf+jak7zVvmoSvZvpAW1Vz4vCRnrE19mxkd3QqDMh4wEt4N8L8zojyUUNJGA==" saltValue="d1LTMs0IJABtg3ALfoLcKQ==" spinCount="100000" sheet="1" selectLockedCells="1"/>
  <mergeCells count="1558">
    <mergeCell ref="BM219:BN219"/>
    <mergeCell ref="CW213:CW214"/>
    <mergeCell ref="CW215:CW218"/>
    <mergeCell ref="CW219:CW224"/>
    <mergeCell ref="A141:Y141"/>
    <mergeCell ref="B153:C153"/>
    <mergeCell ref="D153:E153"/>
    <mergeCell ref="F153:G153"/>
    <mergeCell ref="H153:I153"/>
    <mergeCell ref="J153:K153"/>
    <mergeCell ref="L153:M153"/>
    <mergeCell ref="N153:O153"/>
    <mergeCell ref="P153:Q153"/>
    <mergeCell ref="R153:S153"/>
    <mergeCell ref="T153:U153"/>
    <mergeCell ref="V153:W153"/>
    <mergeCell ref="X153:Y153"/>
    <mergeCell ref="B149:C149"/>
    <mergeCell ref="D149:E149"/>
    <mergeCell ref="F149:G149"/>
    <mergeCell ref="H149:I149"/>
    <mergeCell ref="J149:K149"/>
    <mergeCell ref="L149:M149"/>
    <mergeCell ref="N149:O149"/>
    <mergeCell ref="P149:Q149"/>
    <mergeCell ref="R149:S149"/>
    <mergeCell ref="T149:U149"/>
    <mergeCell ref="V149:W149"/>
    <mergeCell ref="N152:O152"/>
    <mergeCell ref="P152:Q152"/>
    <mergeCell ref="J150:K150"/>
    <mergeCell ref="L146:M146"/>
    <mergeCell ref="L147:M147"/>
    <mergeCell ref="L148:M148"/>
    <mergeCell ref="L150:M150"/>
    <mergeCell ref="D151:E151"/>
    <mergeCell ref="F151:G151"/>
    <mergeCell ref="H151:I151"/>
    <mergeCell ref="J151:K151"/>
    <mergeCell ref="L151:M151"/>
    <mergeCell ref="N151:O151"/>
    <mergeCell ref="P151:Q151"/>
    <mergeCell ref="R151:S151"/>
    <mergeCell ref="T151:U151"/>
    <mergeCell ref="V151:W151"/>
    <mergeCell ref="X151:Y151"/>
    <mergeCell ref="B152:C152"/>
    <mergeCell ref="D152:E152"/>
    <mergeCell ref="F152:G152"/>
    <mergeCell ref="H152:I152"/>
    <mergeCell ref="J152:K152"/>
    <mergeCell ref="L152:M152"/>
    <mergeCell ref="R150:S150"/>
    <mergeCell ref="T150:U150"/>
    <mergeCell ref="V150:W150"/>
    <mergeCell ref="X150:Y150"/>
    <mergeCell ref="X149:Y149"/>
    <mergeCell ref="U2:W4"/>
    <mergeCell ref="B65:I65"/>
    <mergeCell ref="B143:P143"/>
    <mergeCell ref="B146:C146"/>
    <mergeCell ref="B147:C147"/>
    <mergeCell ref="B148:C148"/>
    <mergeCell ref="B150:C150"/>
    <mergeCell ref="D146:E146"/>
    <mergeCell ref="D147:E147"/>
    <mergeCell ref="D148:E148"/>
    <mergeCell ref="D150:E150"/>
    <mergeCell ref="F146:G146"/>
    <mergeCell ref="F147:G147"/>
    <mergeCell ref="F148:G148"/>
    <mergeCell ref="F150:G150"/>
    <mergeCell ref="H146:I146"/>
    <mergeCell ref="H147:I147"/>
    <mergeCell ref="H148:I148"/>
    <mergeCell ref="H150:I150"/>
    <mergeCell ref="B15:P15"/>
    <mergeCell ref="B17:P17"/>
    <mergeCell ref="B25:P25"/>
    <mergeCell ref="A29:P29"/>
    <mergeCell ref="B33:G33"/>
    <mergeCell ref="H33:I33"/>
    <mergeCell ref="J33:P33"/>
    <mergeCell ref="B19:P19"/>
    <mergeCell ref="B23:P23"/>
    <mergeCell ref="C27:O27"/>
    <mergeCell ref="B145:M145"/>
    <mergeCell ref="N145:Y145"/>
    <mergeCell ref="N146:O146"/>
    <mergeCell ref="A2:A4"/>
    <mergeCell ref="B157:Q157"/>
    <mergeCell ref="N158:O158"/>
    <mergeCell ref="C158:D158"/>
    <mergeCell ref="C159:D159"/>
    <mergeCell ref="B35:P35"/>
    <mergeCell ref="B7:P7"/>
    <mergeCell ref="B9:P9"/>
    <mergeCell ref="B11:P11"/>
    <mergeCell ref="B37:P37"/>
    <mergeCell ref="J39:P39"/>
    <mergeCell ref="B39:H39"/>
    <mergeCell ref="B43:H43"/>
    <mergeCell ref="J43:P43"/>
    <mergeCell ref="H71:I71"/>
    <mergeCell ref="J71:P71"/>
    <mergeCell ref="B73:P73"/>
    <mergeCell ref="B49:I49"/>
    <mergeCell ref="K49:P49"/>
    <mergeCell ref="B55:G55"/>
    <mergeCell ref="B45:P45"/>
    <mergeCell ref="B47:P47"/>
    <mergeCell ref="A41:P41"/>
    <mergeCell ref="A51:P51"/>
    <mergeCell ref="A67:P67"/>
    <mergeCell ref="B57:P57"/>
    <mergeCell ref="B59:P59"/>
    <mergeCell ref="B61:P61"/>
    <mergeCell ref="B63:P63"/>
    <mergeCell ref="P150:Q150"/>
    <mergeCell ref="P146:Q146"/>
    <mergeCell ref="N147:O147"/>
    <mergeCell ref="B13:P13"/>
    <mergeCell ref="R163:S163"/>
    <mergeCell ref="R158:S158"/>
    <mergeCell ref="F159:H159"/>
    <mergeCell ref="F160:H160"/>
    <mergeCell ref="R161:S161"/>
    <mergeCell ref="R162:S162"/>
    <mergeCell ref="F161:H161"/>
    <mergeCell ref="F162:H162"/>
    <mergeCell ref="F163:H163"/>
    <mergeCell ref="I161:K161"/>
    <mergeCell ref="I162:K162"/>
    <mergeCell ref="I163:K163"/>
    <mergeCell ref="T161:AA161"/>
    <mergeCell ref="T162:AA162"/>
    <mergeCell ref="T158:AA158"/>
    <mergeCell ref="N161:O161"/>
    <mergeCell ref="N162:O162"/>
    <mergeCell ref="N163:O163"/>
    <mergeCell ref="N159:O159"/>
    <mergeCell ref="N160:O160"/>
    <mergeCell ref="P161:Q161"/>
    <mergeCell ref="B137:P137"/>
    <mergeCell ref="B139:P139"/>
    <mergeCell ref="F158:H158"/>
    <mergeCell ref="I158:K158"/>
    <mergeCell ref="B53:H53"/>
    <mergeCell ref="J53:P53"/>
    <mergeCell ref="B83:P83"/>
    <mergeCell ref="B75:P75"/>
    <mergeCell ref="I159:K159"/>
    <mergeCell ref="I160:K160"/>
    <mergeCell ref="BA216:BB216"/>
    <mergeCell ref="BA217:BB217"/>
    <mergeCell ref="BA218:BB218"/>
    <mergeCell ref="BA192:BB192"/>
    <mergeCell ref="BA193:BB193"/>
    <mergeCell ref="C160:D160"/>
    <mergeCell ref="C161:D161"/>
    <mergeCell ref="C162:D162"/>
    <mergeCell ref="C163:D163"/>
    <mergeCell ref="AY186:AZ186"/>
    <mergeCell ref="AY187:AZ187"/>
    <mergeCell ref="AY188:AZ188"/>
    <mergeCell ref="AY189:AZ189"/>
    <mergeCell ref="AW216:AX216"/>
    <mergeCell ref="AW217:AX217"/>
    <mergeCell ref="AW218:AX218"/>
    <mergeCell ref="AW205:AX205"/>
    <mergeCell ref="AW206:AX206"/>
    <mergeCell ref="AW207:AX207"/>
    <mergeCell ref="AU193:AV193"/>
    <mergeCell ref="AU194:AV194"/>
    <mergeCell ref="AU195:AV195"/>
    <mergeCell ref="AP191:AQ191"/>
    <mergeCell ref="AP192:AQ192"/>
    <mergeCell ref="AP193:AQ193"/>
    <mergeCell ref="AU191:AV191"/>
    <mergeCell ref="AU192:AV192"/>
    <mergeCell ref="AW210:AX210"/>
    <mergeCell ref="AW211:AX211"/>
    <mergeCell ref="AW212:AX212"/>
    <mergeCell ref="AW200:AX200"/>
    <mergeCell ref="P160:Q160"/>
    <mergeCell ref="BI217:BJ217"/>
    <mergeCell ref="BI218:BJ218"/>
    <mergeCell ref="BC168:BD168"/>
    <mergeCell ref="BC169:BD169"/>
    <mergeCell ref="BC170:BD170"/>
    <mergeCell ref="BC171:BD171"/>
    <mergeCell ref="BC172:BD172"/>
    <mergeCell ref="BC173:BD173"/>
    <mergeCell ref="BC174:BD174"/>
    <mergeCell ref="BC175:BD175"/>
    <mergeCell ref="BC176:BD176"/>
    <mergeCell ref="BC177:BD177"/>
    <mergeCell ref="BC178:BD178"/>
    <mergeCell ref="BC179:BD179"/>
    <mergeCell ref="BC180:BD180"/>
    <mergeCell ref="BC181:BD181"/>
    <mergeCell ref="BC182:BD182"/>
    <mergeCell ref="BC183:BD183"/>
    <mergeCell ref="BC184:BD184"/>
    <mergeCell ref="BC185:BD185"/>
    <mergeCell ref="BI204:BJ204"/>
    <mergeCell ref="BI205:BJ205"/>
    <mergeCell ref="BI206:BJ206"/>
    <mergeCell ref="BI207:BJ207"/>
    <mergeCell ref="BC213:BD213"/>
    <mergeCell ref="BC214:BD214"/>
    <mergeCell ref="BC215:BD215"/>
    <mergeCell ref="BC216:BD216"/>
    <mergeCell ref="BC217:BD217"/>
    <mergeCell ref="BC218:BD218"/>
    <mergeCell ref="BI183:BJ183"/>
    <mergeCell ref="BI184:BJ184"/>
    <mergeCell ref="BI186:BJ186"/>
    <mergeCell ref="BI187:BJ187"/>
    <mergeCell ref="BI188:BJ188"/>
    <mergeCell ref="BI189:BJ189"/>
    <mergeCell ref="BI190:BJ190"/>
    <mergeCell ref="BI191:BJ191"/>
    <mergeCell ref="BI192:BJ192"/>
    <mergeCell ref="BI193:BJ193"/>
    <mergeCell ref="BI194:BJ194"/>
    <mergeCell ref="BC191:BD191"/>
    <mergeCell ref="BC192:BD192"/>
    <mergeCell ref="BC193:BD193"/>
    <mergeCell ref="BC194:BD194"/>
    <mergeCell ref="BE186:BF186"/>
    <mergeCell ref="BE187:BF187"/>
    <mergeCell ref="BE188:BF188"/>
    <mergeCell ref="BE189:BF189"/>
    <mergeCell ref="BE190:BF190"/>
    <mergeCell ref="BC186:BD186"/>
    <mergeCell ref="BC187:BD187"/>
    <mergeCell ref="BC188:BD188"/>
    <mergeCell ref="BC189:BD189"/>
    <mergeCell ref="BC190:BD190"/>
    <mergeCell ref="BI185:BJ185"/>
    <mergeCell ref="BA204:BB204"/>
    <mergeCell ref="BA205:BB205"/>
    <mergeCell ref="BA206:BB206"/>
    <mergeCell ref="BA207:BB207"/>
    <mergeCell ref="BA208:BB208"/>
    <mergeCell ref="BA209:BB209"/>
    <mergeCell ref="BA210:BB210"/>
    <mergeCell ref="BA211:BB211"/>
    <mergeCell ref="BI208:BJ208"/>
    <mergeCell ref="BI209:BJ209"/>
    <mergeCell ref="BE184:BF184"/>
    <mergeCell ref="BE185:BF185"/>
    <mergeCell ref="AY184:AZ184"/>
    <mergeCell ref="AY185:AZ185"/>
    <mergeCell ref="BA195:BB195"/>
    <mergeCell ref="BA196:BB196"/>
    <mergeCell ref="BA197:BB197"/>
    <mergeCell ref="BA198:BB198"/>
    <mergeCell ref="BA199:BB199"/>
    <mergeCell ref="BA200:BB200"/>
    <mergeCell ref="BA201:BB201"/>
    <mergeCell ref="BA202:BB202"/>
    <mergeCell ref="BA203:BB203"/>
    <mergeCell ref="BA186:BB186"/>
    <mergeCell ref="BA187:BB187"/>
    <mergeCell ref="BA188:BB188"/>
    <mergeCell ref="BA189:BB189"/>
    <mergeCell ref="BC206:BD206"/>
    <mergeCell ref="BC207:BD207"/>
    <mergeCell ref="BC208:BD208"/>
    <mergeCell ref="BC209:BD209"/>
    <mergeCell ref="BE176:BF176"/>
    <mergeCell ref="BE177:BF177"/>
    <mergeCell ref="BE178:BF178"/>
    <mergeCell ref="BE179:BF179"/>
    <mergeCell ref="BE180:BF180"/>
    <mergeCell ref="BE181:BF181"/>
    <mergeCell ref="BE182:BF182"/>
    <mergeCell ref="BE183:BF183"/>
    <mergeCell ref="AW204:AX204"/>
    <mergeCell ref="BA194:BB194"/>
    <mergeCell ref="BA177:BB177"/>
    <mergeCell ref="BA178:BB178"/>
    <mergeCell ref="BA185:BB185"/>
    <mergeCell ref="BA183:BB183"/>
    <mergeCell ref="BA184:BB184"/>
    <mergeCell ref="BA179:BB179"/>
    <mergeCell ref="BA180:BB180"/>
    <mergeCell ref="BA181:BB181"/>
    <mergeCell ref="BA182:BB182"/>
    <mergeCell ref="AW195:AX195"/>
    <mergeCell ref="AW196:AX196"/>
    <mergeCell ref="AW197:AX197"/>
    <mergeCell ref="AW198:AX198"/>
    <mergeCell ref="AW199:AX199"/>
    <mergeCell ref="AW201:AX201"/>
    <mergeCell ref="AW202:AX202"/>
    <mergeCell ref="AW203:AX203"/>
    <mergeCell ref="AY183:AZ183"/>
    <mergeCell ref="AW183:AX183"/>
    <mergeCell ref="AW184:AX184"/>
    <mergeCell ref="AW182:AX182"/>
    <mergeCell ref="AW186:AX186"/>
    <mergeCell ref="BE213:BF213"/>
    <mergeCell ref="BE214:BF214"/>
    <mergeCell ref="BE215:BF215"/>
    <mergeCell ref="BE216:BF216"/>
    <mergeCell ref="BE217:BF217"/>
    <mergeCell ref="BE218:BF218"/>
    <mergeCell ref="BE204:BF204"/>
    <mergeCell ref="AY180:AZ180"/>
    <mergeCell ref="AY181:AZ181"/>
    <mergeCell ref="AW189:AX189"/>
    <mergeCell ref="AW190:AX190"/>
    <mergeCell ref="AW191:AX191"/>
    <mergeCell ref="AW192:AX192"/>
    <mergeCell ref="AW193:AX193"/>
    <mergeCell ref="AW194:AX194"/>
    <mergeCell ref="AW208:AX208"/>
    <mergeCell ref="AW209:AX209"/>
    <mergeCell ref="BA213:BB213"/>
    <mergeCell ref="BA214:BB214"/>
    <mergeCell ref="BE191:BF191"/>
    <mergeCell ref="BE192:BF192"/>
    <mergeCell ref="BE193:BF193"/>
    <mergeCell ref="BE194:BF194"/>
    <mergeCell ref="AW213:AX213"/>
    <mergeCell ref="AW214:AX214"/>
    <mergeCell ref="AY190:AZ190"/>
    <mergeCell ref="AY191:AZ191"/>
    <mergeCell ref="BA212:BB212"/>
    <mergeCell ref="BA190:BB190"/>
    <mergeCell ref="BA191:BB191"/>
    <mergeCell ref="BC204:BD204"/>
    <mergeCell ref="BC205:BD205"/>
    <mergeCell ref="BE212:BF212"/>
    <mergeCell ref="BE195:BF195"/>
    <mergeCell ref="BE196:BF196"/>
    <mergeCell ref="BE197:BF197"/>
    <mergeCell ref="BE198:BF198"/>
    <mergeCell ref="BE199:BF199"/>
    <mergeCell ref="BE200:BF200"/>
    <mergeCell ref="BE201:BF201"/>
    <mergeCell ref="BE202:BF202"/>
    <mergeCell ref="BE203:BF203"/>
    <mergeCell ref="AY208:AZ208"/>
    <mergeCell ref="BE205:BF205"/>
    <mergeCell ref="BE206:BF206"/>
    <mergeCell ref="BC197:BD197"/>
    <mergeCell ref="BC198:BD198"/>
    <mergeCell ref="BC199:BD199"/>
    <mergeCell ref="BC200:BD200"/>
    <mergeCell ref="BC201:BD201"/>
    <mergeCell ref="BC202:BD202"/>
    <mergeCell ref="BC203:BD203"/>
    <mergeCell ref="AP194:AQ194"/>
    <mergeCell ref="AP195:AQ195"/>
    <mergeCell ref="AA215:AD215"/>
    <mergeCell ref="AE194:AG194"/>
    <mergeCell ref="AE195:AG195"/>
    <mergeCell ref="AE196:AG196"/>
    <mergeCell ref="AE197:AG197"/>
    <mergeCell ref="AE198:AG198"/>
    <mergeCell ref="AH198:AK198"/>
    <mergeCell ref="AH195:AK195"/>
    <mergeCell ref="BC210:BD210"/>
    <mergeCell ref="BC211:BD211"/>
    <mergeCell ref="BC212:BD212"/>
    <mergeCell ref="BC195:BD195"/>
    <mergeCell ref="BC196:BD196"/>
    <mergeCell ref="AW215:AX215"/>
    <mergeCell ref="AY214:AZ214"/>
    <mergeCell ref="BA215:BB215"/>
    <mergeCell ref="AA197:AD197"/>
    <mergeCell ref="AY215:AZ215"/>
    <mergeCell ref="AH197:AK197"/>
    <mergeCell ref="AN199:AO199"/>
    <mergeCell ref="AN196:AO196"/>
    <mergeCell ref="AP202:AQ202"/>
    <mergeCell ref="AP203:AQ203"/>
    <mergeCell ref="AP204:AQ204"/>
    <mergeCell ref="AP205:AQ205"/>
    <mergeCell ref="AP206:AQ206"/>
    <mergeCell ref="AP207:AQ207"/>
    <mergeCell ref="AU197:AV197"/>
    <mergeCell ref="AU196:AV196"/>
    <mergeCell ref="AN210:AO210"/>
    <mergeCell ref="AA216:AD216"/>
    <mergeCell ref="AA217:AD217"/>
    <mergeCell ref="AA218:AD218"/>
    <mergeCell ref="AN169:AO169"/>
    <mergeCell ref="AN170:AO170"/>
    <mergeCell ref="AN171:AO171"/>
    <mergeCell ref="AN172:AO172"/>
    <mergeCell ref="AN173:AO173"/>
    <mergeCell ref="AN174:AO174"/>
    <mergeCell ref="AN175:AO175"/>
    <mergeCell ref="AN176:AO176"/>
    <mergeCell ref="AN177:AO177"/>
    <mergeCell ref="AN178:AO178"/>
    <mergeCell ref="AN179:AO179"/>
    <mergeCell ref="AN180:AO180"/>
    <mergeCell ref="AN181:AO181"/>
    <mergeCell ref="AN182:AO182"/>
    <mergeCell ref="AN183:AO183"/>
    <mergeCell ref="AN184:AO184"/>
    <mergeCell ref="AN185:AO185"/>
    <mergeCell ref="AE191:AG191"/>
    <mergeCell ref="AN188:AO188"/>
    <mergeCell ref="AN189:AO189"/>
    <mergeCell ref="AN190:AO190"/>
    <mergeCell ref="AN191:AO191"/>
    <mergeCell ref="AN192:AO192"/>
    <mergeCell ref="AN193:AO193"/>
    <mergeCell ref="AN194:AO194"/>
    <mergeCell ref="AN195:AO195"/>
    <mergeCell ref="AA179:AD179"/>
    <mergeCell ref="AA180:AD180"/>
    <mergeCell ref="AA181:AD181"/>
    <mergeCell ref="K192:N192"/>
    <mergeCell ref="E184:F184"/>
    <mergeCell ref="E185:F185"/>
    <mergeCell ref="E186:F186"/>
    <mergeCell ref="E187:F187"/>
    <mergeCell ref="E188:F188"/>
    <mergeCell ref="E189:F189"/>
    <mergeCell ref="E190:F190"/>
    <mergeCell ref="E191:F191"/>
    <mergeCell ref="E192:F192"/>
    <mergeCell ref="E193:F193"/>
    <mergeCell ref="E194:F194"/>
    <mergeCell ref="G204:J204"/>
    <mergeCell ref="K190:N190"/>
    <mergeCell ref="G195:J195"/>
    <mergeCell ref="G196:J196"/>
    <mergeCell ref="G197:J197"/>
    <mergeCell ref="G198:J198"/>
    <mergeCell ref="K193:N193"/>
    <mergeCell ref="K194:N194"/>
    <mergeCell ref="K195:N195"/>
    <mergeCell ref="G189:J189"/>
    <mergeCell ref="G193:J193"/>
    <mergeCell ref="G194:J194"/>
    <mergeCell ref="K196:N196"/>
    <mergeCell ref="K197:N197"/>
    <mergeCell ref="K198:N198"/>
    <mergeCell ref="K199:N199"/>
    <mergeCell ref="K218:N218"/>
    <mergeCell ref="K202:N202"/>
    <mergeCell ref="K203:N203"/>
    <mergeCell ref="K204:N204"/>
    <mergeCell ref="K205:N205"/>
    <mergeCell ref="K206:N206"/>
    <mergeCell ref="K207:N207"/>
    <mergeCell ref="K208:N208"/>
    <mergeCell ref="K209:N209"/>
    <mergeCell ref="G200:J200"/>
    <mergeCell ref="G201:J201"/>
    <mergeCell ref="K201:N201"/>
    <mergeCell ref="E211:F211"/>
    <mergeCell ref="E212:F212"/>
    <mergeCell ref="E213:F213"/>
    <mergeCell ref="E214:F214"/>
    <mergeCell ref="E215:F215"/>
    <mergeCell ref="E216:F216"/>
    <mergeCell ref="E217:F217"/>
    <mergeCell ref="E218:F218"/>
    <mergeCell ref="E203:F203"/>
    <mergeCell ref="E204:F204"/>
    <mergeCell ref="E205:F205"/>
    <mergeCell ref="E206:F206"/>
    <mergeCell ref="E207:F207"/>
    <mergeCell ref="E208:F208"/>
    <mergeCell ref="E209:F209"/>
    <mergeCell ref="G202:J202"/>
    <mergeCell ref="G203:J203"/>
    <mergeCell ref="G205:J205"/>
    <mergeCell ref="E202:F202"/>
    <mergeCell ref="E210:F210"/>
    <mergeCell ref="K211:N211"/>
    <mergeCell ref="K212:N212"/>
    <mergeCell ref="K213:N213"/>
    <mergeCell ref="K214:N214"/>
    <mergeCell ref="C211:D211"/>
    <mergeCell ref="C212:D212"/>
    <mergeCell ref="C213:D213"/>
    <mergeCell ref="C214:D214"/>
    <mergeCell ref="C215:D215"/>
    <mergeCell ref="C216:D216"/>
    <mergeCell ref="C217:D217"/>
    <mergeCell ref="G206:J206"/>
    <mergeCell ref="G207:J207"/>
    <mergeCell ref="G208:J208"/>
    <mergeCell ref="G209:J209"/>
    <mergeCell ref="G210:J210"/>
    <mergeCell ref="K215:N215"/>
    <mergeCell ref="K216:N216"/>
    <mergeCell ref="K217:N217"/>
    <mergeCell ref="K210:N210"/>
    <mergeCell ref="G212:J212"/>
    <mergeCell ref="G213:J213"/>
    <mergeCell ref="G214:J214"/>
    <mergeCell ref="G215:J215"/>
    <mergeCell ref="G216:J216"/>
    <mergeCell ref="G217:J217"/>
    <mergeCell ref="C201:D201"/>
    <mergeCell ref="G211:J211"/>
    <mergeCell ref="G191:J191"/>
    <mergeCell ref="G192:J192"/>
    <mergeCell ref="AA191:AD191"/>
    <mergeCell ref="AA198:AD198"/>
    <mergeCell ref="AA199:AD199"/>
    <mergeCell ref="AA200:AD200"/>
    <mergeCell ref="AA201:AD201"/>
    <mergeCell ref="AA202:AD202"/>
    <mergeCell ref="AA203:AD203"/>
    <mergeCell ref="AA204:AD204"/>
    <mergeCell ref="AA205:AD205"/>
    <mergeCell ref="P211:Q211"/>
    <mergeCell ref="G199:J199"/>
    <mergeCell ref="E195:F195"/>
    <mergeCell ref="E196:F196"/>
    <mergeCell ref="E197:F197"/>
    <mergeCell ref="E198:F198"/>
    <mergeCell ref="E199:F199"/>
    <mergeCell ref="E200:F200"/>
    <mergeCell ref="E201:F201"/>
    <mergeCell ref="P202:Q202"/>
    <mergeCell ref="P193:Q193"/>
    <mergeCell ref="P194:Q194"/>
    <mergeCell ref="C210:D210"/>
    <mergeCell ref="C193:D193"/>
    <mergeCell ref="P195:Q195"/>
    <mergeCell ref="P196:Q196"/>
    <mergeCell ref="P197:Q197"/>
    <mergeCell ref="P198:Q198"/>
    <mergeCell ref="P199:Q199"/>
    <mergeCell ref="C218:D218"/>
    <mergeCell ref="P168:Q168"/>
    <mergeCell ref="P169:Q169"/>
    <mergeCell ref="P170:Q170"/>
    <mergeCell ref="P171:Q171"/>
    <mergeCell ref="P172:Q172"/>
    <mergeCell ref="P173:Q173"/>
    <mergeCell ref="P174:Q174"/>
    <mergeCell ref="P175:Q175"/>
    <mergeCell ref="P176:Q176"/>
    <mergeCell ref="P177:Q177"/>
    <mergeCell ref="P178:Q178"/>
    <mergeCell ref="P179:Q179"/>
    <mergeCell ref="P180:Q180"/>
    <mergeCell ref="P181:Q181"/>
    <mergeCell ref="P182:Q182"/>
    <mergeCell ref="P183:Q183"/>
    <mergeCell ref="C202:D202"/>
    <mergeCell ref="C203:D203"/>
    <mergeCell ref="C204:D204"/>
    <mergeCell ref="C205:D205"/>
    <mergeCell ref="C206:D206"/>
    <mergeCell ref="C207:D207"/>
    <mergeCell ref="C208:D208"/>
    <mergeCell ref="C209:D209"/>
    <mergeCell ref="C194:D194"/>
    <mergeCell ref="C195:D195"/>
    <mergeCell ref="C196:D196"/>
    <mergeCell ref="C197:D197"/>
    <mergeCell ref="C198:D198"/>
    <mergeCell ref="C199:D199"/>
    <mergeCell ref="C200:D200"/>
    <mergeCell ref="C191:D191"/>
    <mergeCell ref="C192:D192"/>
    <mergeCell ref="C177:D177"/>
    <mergeCell ref="C178:D178"/>
    <mergeCell ref="C179:D179"/>
    <mergeCell ref="C180:D180"/>
    <mergeCell ref="C181:D181"/>
    <mergeCell ref="C182:D182"/>
    <mergeCell ref="C183:D183"/>
    <mergeCell ref="C168:D168"/>
    <mergeCell ref="C169:D169"/>
    <mergeCell ref="C170:D170"/>
    <mergeCell ref="C171:D171"/>
    <mergeCell ref="C172:D172"/>
    <mergeCell ref="C173:D173"/>
    <mergeCell ref="C174:D174"/>
    <mergeCell ref="C175:D175"/>
    <mergeCell ref="C176:D176"/>
    <mergeCell ref="C184:D184"/>
    <mergeCell ref="C185:D185"/>
    <mergeCell ref="C186:D186"/>
    <mergeCell ref="C187:D187"/>
    <mergeCell ref="C188:D188"/>
    <mergeCell ref="C189:D189"/>
    <mergeCell ref="P189:Q189"/>
    <mergeCell ref="E179:F179"/>
    <mergeCell ref="E180:F180"/>
    <mergeCell ref="E181:F181"/>
    <mergeCell ref="E182:F182"/>
    <mergeCell ref="E183:F183"/>
    <mergeCell ref="E169:F169"/>
    <mergeCell ref="C190:D190"/>
    <mergeCell ref="P190:Q190"/>
    <mergeCell ref="E170:F170"/>
    <mergeCell ref="E171:F171"/>
    <mergeCell ref="E172:F172"/>
    <mergeCell ref="E173:F173"/>
    <mergeCell ref="E174:F174"/>
    <mergeCell ref="E175:F175"/>
    <mergeCell ref="E176:F176"/>
    <mergeCell ref="E177:F177"/>
    <mergeCell ref="E178:F178"/>
    <mergeCell ref="K175:N175"/>
    <mergeCell ref="K176:N176"/>
    <mergeCell ref="K177:N177"/>
    <mergeCell ref="K178:N178"/>
    <mergeCell ref="K179:N179"/>
    <mergeCell ref="G177:J177"/>
    <mergeCell ref="AW187:AX187"/>
    <mergeCell ref="AW188:AX188"/>
    <mergeCell ref="AN186:AO186"/>
    <mergeCell ref="AN187:AO187"/>
    <mergeCell ref="AH185:AK185"/>
    <mergeCell ref="AH186:AK186"/>
    <mergeCell ref="AH187:AK187"/>
    <mergeCell ref="AU168:AV168"/>
    <mergeCell ref="AU169:AV169"/>
    <mergeCell ref="AU170:AV170"/>
    <mergeCell ref="AW130:AX130"/>
    <mergeCell ref="AP168:AQ168"/>
    <mergeCell ref="S168:V168"/>
    <mergeCell ref="T163:AA163"/>
    <mergeCell ref="AA169:AD169"/>
    <mergeCell ref="AA170:AD170"/>
    <mergeCell ref="T148:U148"/>
    <mergeCell ref="V148:W148"/>
    <mergeCell ref="R146:S146"/>
    <mergeCell ref="T146:U146"/>
    <mergeCell ref="V146:W146"/>
    <mergeCell ref="X146:Y146"/>
    <mergeCell ref="R147:S147"/>
    <mergeCell ref="T147:U147"/>
    <mergeCell ref="V147:W147"/>
    <mergeCell ref="X147:Y147"/>
    <mergeCell ref="R148:S148"/>
    <mergeCell ref="X148:Y148"/>
    <mergeCell ref="R152:S152"/>
    <mergeCell ref="T152:U152"/>
    <mergeCell ref="V152:W152"/>
    <mergeCell ref="AA177:AD177"/>
    <mergeCell ref="BE168:BF168"/>
    <mergeCell ref="BE169:BF169"/>
    <mergeCell ref="BE174:BF174"/>
    <mergeCell ref="BE175:BF175"/>
    <mergeCell ref="BG169:BH169"/>
    <mergeCell ref="AA189:AD189"/>
    <mergeCell ref="AA190:AD190"/>
    <mergeCell ref="AE185:AG185"/>
    <mergeCell ref="AE186:AG186"/>
    <mergeCell ref="AE187:AG187"/>
    <mergeCell ref="AE188:AG188"/>
    <mergeCell ref="G185:J185"/>
    <mergeCell ref="G186:J186"/>
    <mergeCell ref="G187:J187"/>
    <mergeCell ref="G188:J188"/>
    <mergeCell ref="AE181:AG181"/>
    <mergeCell ref="AE180:AG180"/>
    <mergeCell ref="K180:N180"/>
    <mergeCell ref="G178:J178"/>
    <mergeCell ref="G179:J179"/>
    <mergeCell ref="G180:J180"/>
    <mergeCell ref="G181:J181"/>
    <mergeCell ref="G182:J182"/>
    <mergeCell ref="G183:J183"/>
    <mergeCell ref="G190:J190"/>
    <mergeCell ref="P184:Q184"/>
    <mergeCell ref="G184:J184"/>
    <mergeCell ref="AA182:AD182"/>
    <mergeCell ref="AA183:AD183"/>
    <mergeCell ref="AA184:AD184"/>
    <mergeCell ref="AE189:AG189"/>
    <mergeCell ref="K184:N184"/>
    <mergeCell ref="BE172:BF172"/>
    <mergeCell ref="BE173:BF173"/>
    <mergeCell ref="AW129:AX129"/>
    <mergeCell ref="AH168:AK168"/>
    <mergeCell ref="AU171:AV171"/>
    <mergeCell ref="BA174:BB174"/>
    <mergeCell ref="A127:P127"/>
    <mergeCell ref="BG168:BH168"/>
    <mergeCell ref="BG175:BH175"/>
    <mergeCell ref="BG176:BH176"/>
    <mergeCell ref="BG177:BH177"/>
    <mergeCell ref="BG178:BH178"/>
    <mergeCell ref="BG179:BH179"/>
    <mergeCell ref="BG180:BH180"/>
    <mergeCell ref="BG181:BH181"/>
    <mergeCell ref="BI168:BJ168"/>
    <mergeCell ref="BI169:BJ169"/>
    <mergeCell ref="BI170:BJ170"/>
    <mergeCell ref="BI171:BJ171"/>
    <mergeCell ref="BI172:BJ172"/>
    <mergeCell ref="BI173:BJ173"/>
    <mergeCell ref="AY168:AZ168"/>
    <mergeCell ref="AY179:AZ179"/>
    <mergeCell ref="AY177:AZ177"/>
    <mergeCell ref="AY178:AZ178"/>
    <mergeCell ref="AY171:AZ171"/>
    <mergeCell ref="AY172:AZ172"/>
    <mergeCell ref="AY173:AZ173"/>
    <mergeCell ref="AY174:AZ174"/>
    <mergeCell ref="AY175:AZ175"/>
    <mergeCell ref="AY176:AZ176"/>
    <mergeCell ref="BA175:BB175"/>
    <mergeCell ref="BA176:BB176"/>
    <mergeCell ref="AE168:AG168"/>
    <mergeCell ref="P162:Q162"/>
    <mergeCell ref="P163:Q163"/>
    <mergeCell ref="AD158:AF158"/>
    <mergeCell ref="AD159:AF159"/>
    <mergeCell ref="AD160:AF160"/>
    <mergeCell ref="AD161:AF161"/>
    <mergeCell ref="AD162:AF162"/>
    <mergeCell ref="AD163:AF163"/>
    <mergeCell ref="B129:P129"/>
    <mergeCell ref="B133:P133"/>
    <mergeCell ref="B131:P131"/>
    <mergeCell ref="B135:P135"/>
    <mergeCell ref="E168:F168"/>
    <mergeCell ref="AZ130:BA130"/>
    <mergeCell ref="G170:J170"/>
    <mergeCell ref="G171:J171"/>
    <mergeCell ref="BA162:BC162"/>
    <mergeCell ref="BA163:BC163"/>
    <mergeCell ref="AU172:AV172"/>
    <mergeCell ref="AU173:AV173"/>
    <mergeCell ref="AU174:AV174"/>
    <mergeCell ref="AU175:AV175"/>
    <mergeCell ref="N150:O150"/>
    <mergeCell ref="P147:Q147"/>
    <mergeCell ref="BA168:BB168"/>
    <mergeCell ref="BA169:BB169"/>
    <mergeCell ref="AW168:AX168"/>
    <mergeCell ref="AW169:AX169"/>
    <mergeCell ref="AW170:AX170"/>
    <mergeCell ref="AW171:AX171"/>
    <mergeCell ref="AE190:AG190"/>
    <mergeCell ref="AE182:AG182"/>
    <mergeCell ref="AE183:AG183"/>
    <mergeCell ref="G169:J169"/>
    <mergeCell ref="AE170:AG170"/>
    <mergeCell ref="AE193:AG193"/>
    <mergeCell ref="G168:J168"/>
    <mergeCell ref="AE171:AG171"/>
    <mergeCell ref="AE172:AG172"/>
    <mergeCell ref="AE173:AG173"/>
    <mergeCell ref="AE175:AG175"/>
    <mergeCell ref="AE176:AG176"/>
    <mergeCell ref="AE192:AG192"/>
    <mergeCell ref="AE184:AG184"/>
    <mergeCell ref="K185:N185"/>
    <mergeCell ref="K186:N186"/>
    <mergeCell ref="K187:N187"/>
    <mergeCell ref="K188:N188"/>
    <mergeCell ref="G172:J172"/>
    <mergeCell ref="G173:J173"/>
    <mergeCell ref="G174:J174"/>
    <mergeCell ref="G175:J175"/>
    <mergeCell ref="G176:J176"/>
    <mergeCell ref="K181:N181"/>
    <mergeCell ref="K182:N182"/>
    <mergeCell ref="K183:N183"/>
    <mergeCell ref="K189:N189"/>
    <mergeCell ref="K191:N191"/>
    <mergeCell ref="AE177:AG177"/>
    <mergeCell ref="AE178:AG178"/>
    <mergeCell ref="AE179:AG179"/>
    <mergeCell ref="P188:Q188"/>
    <mergeCell ref="BO212:BP212"/>
    <mergeCell ref="BO213:BP213"/>
    <mergeCell ref="BO214:BP214"/>
    <mergeCell ref="BO215:BP215"/>
    <mergeCell ref="BO216:BP216"/>
    <mergeCell ref="BO217:BP217"/>
    <mergeCell ref="BO218:BP218"/>
    <mergeCell ref="AH169:AK169"/>
    <mergeCell ref="AH170:AK170"/>
    <mergeCell ref="AH171:AK171"/>
    <mergeCell ref="AH172:AK172"/>
    <mergeCell ref="AH173:AK173"/>
    <mergeCell ref="AH174:AK174"/>
    <mergeCell ref="AH175:AK175"/>
    <mergeCell ref="AH176:AK176"/>
    <mergeCell ref="AH177:AK177"/>
    <mergeCell ref="AH178:AK178"/>
    <mergeCell ref="AH179:AK179"/>
    <mergeCell ref="AH180:AK180"/>
    <mergeCell ref="AH181:AK181"/>
    <mergeCell ref="AH182:AK182"/>
    <mergeCell ref="AH183:AK183"/>
    <mergeCell ref="BO206:BP206"/>
    <mergeCell ref="AH184:AK184"/>
    <mergeCell ref="BO203:BP203"/>
    <mergeCell ref="BO204:BP204"/>
    <mergeCell ref="BO205:BP205"/>
    <mergeCell ref="AW185:AX185"/>
    <mergeCell ref="AP185:AQ185"/>
    <mergeCell ref="AP186:AQ186"/>
    <mergeCell ref="BO207:BP207"/>
    <mergeCell ref="BO208:BP208"/>
    <mergeCell ref="BO209:BP209"/>
    <mergeCell ref="BO210:BP210"/>
    <mergeCell ref="BO211:BP211"/>
    <mergeCell ref="AA168:AD168"/>
    <mergeCell ref="BO176:BP176"/>
    <mergeCell ref="W168:Z168"/>
    <mergeCell ref="AA175:AD175"/>
    <mergeCell ref="AA176:AD176"/>
    <mergeCell ref="BO194:BP194"/>
    <mergeCell ref="BO195:BP195"/>
    <mergeCell ref="BO196:BP196"/>
    <mergeCell ref="BO197:BP197"/>
    <mergeCell ref="BO198:BP198"/>
    <mergeCell ref="BO199:BP199"/>
    <mergeCell ref="BO200:BP200"/>
    <mergeCell ref="BO201:BP201"/>
    <mergeCell ref="BO202:BP202"/>
    <mergeCell ref="BO185:BP185"/>
    <mergeCell ref="BO186:BP186"/>
    <mergeCell ref="BO187:BP187"/>
    <mergeCell ref="BO188:BP188"/>
    <mergeCell ref="BO189:BP189"/>
    <mergeCell ref="BO190:BP190"/>
    <mergeCell ref="BO191:BP191"/>
    <mergeCell ref="BO192:BP192"/>
    <mergeCell ref="BO193:BP193"/>
    <mergeCell ref="AN197:AO197"/>
    <mergeCell ref="AN198:AO198"/>
    <mergeCell ref="BO180:BP180"/>
    <mergeCell ref="BO181:BP181"/>
    <mergeCell ref="BO182:BP182"/>
    <mergeCell ref="BO183:BP183"/>
    <mergeCell ref="BO184:BP184"/>
    <mergeCell ref="BO168:BP168"/>
    <mergeCell ref="BO169:BP169"/>
    <mergeCell ref="BO170:BP170"/>
    <mergeCell ref="BO171:BP171"/>
    <mergeCell ref="BO172:BP172"/>
    <mergeCell ref="BO173:BP173"/>
    <mergeCell ref="BO174:BP174"/>
    <mergeCell ref="BO175:BP175"/>
    <mergeCell ref="AL168:AO168"/>
    <mergeCell ref="BI174:BJ174"/>
    <mergeCell ref="BI175:BJ175"/>
    <mergeCell ref="BI176:BJ176"/>
    <mergeCell ref="BI177:BJ177"/>
    <mergeCell ref="BI178:BJ178"/>
    <mergeCell ref="BI179:BJ179"/>
    <mergeCell ref="BI180:BJ180"/>
    <mergeCell ref="BI181:BJ181"/>
    <mergeCell ref="BI182:BJ182"/>
    <mergeCell ref="AU177:AV177"/>
    <mergeCell ref="AY182:AZ182"/>
    <mergeCell ref="AW179:AX179"/>
    <mergeCell ref="AW180:AX180"/>
    <mergeCell ref="AW181:AX181"/>
    <mergeCell ref="AU182:AV182"/>
    <mergeCell ref="AP177:AQ177"/>
    <mergeCell ref="AP178:AQ178"/>
    <mergeCell ref="AU178:AV178"/>
    <mergeCell ref="AU179:AV179"/>
    <mergeCell ref="AU180:AV180"/>
    <mergeCell ref="AU181:AV181"/>
    <mergeCell ref="BA173:BB173"/>
    <mergeCell ref="AW172:AX172"/>
    <mergeCell ref="AW173:AX173"/>
    <mergeCell ref="AE169:AG169"/>
    <mergeCell ref="AV159:AW159"/>
    <mergeCell ref="AY169:AZ169"/>
    <mergeCell ref="O167:AR167"/>
    <mergeCell ref="AE174:AG174"/>
    <mergeCell ref="T159:AA159"/>
    <mergeCell ref="T160:AA160"/>
    <mergeCell ref="R159:S159"/>
    <mergeCell ref="R160:S160"/>
    <mergeCell ref="AG163:AH163"/>
    <mergeCell ref="AG161:AH161"/>
    <mergeCell ref="AG162:AH162"/>
    <mergeCell ref="AX164:AY164"/>
    <mergeCell ref="H55:I55"/>
    <mergeCell ref="J55:P55"/>
    <mergeCell ref="Y92:AA92"/>
    <mergeCell ref="AW126:AX126"/>
    <mergeCell ref="K65:P65"/>
    <mergeCell ref="P158:Q158"/>
    <mergeCell ref="P159:Q159"/>
    <mergeCell ref="B77:H77"/>
    <mergeCell ref="J77:P77"/>
    <mergeCell ref="B81:P81"/>
    <mergeCell ref="A109:P109"/>
    <mergeCell ref="AZ127:BA127"/>
    <mergeCell ref="AZ128:BA128"/>
    <mergeCell ref="AZ129:BA129"/>
    <mergeCell ref="AW127:AX127"/>
    <mergeCell ref="AW128:AX128"/>
    <mergeCell ref="B107:P107"/>
    <mergeCell ref="AH96:AJ96"/>
    <mergeCell ref="AH97:AJ97"/>
    <mergeCell ref="AH98:AJ98"/>
    <mergeCell ref="AH99:AJ99"/>
    <mergeCell ref="AL93:AM93"/>
    <mergeCell ref="AZ126:BA126"/>
    <mergeCell ref="B103:P103"/>
    <mergeCell ref="A101:P101"/>
    <mergeCell ref="N148:O148"/>
    <mergeCell ref="P148:Q148"/>
    <mergeCell ref="J148:K148"/>
    <mergeCell ref="J146:K146"/>
    <mergeCell ref="J147:K147"/>
    <mergeCell ref="X152:Y152"/>
    <mergeCell ref="B151:C151"/>
    <mergeCell ref="A79:P79"/>
    <mergeCell ref="B92:G92"/>
    <mergeCell ref="B93:G93"/>
    <mergeCell ref="B94:G94"/>
    <mergeCell ref="B95:G95"/>
    <mergeCell ref="B96:G96"/>
    <mergeCell ref="B97:G97"/>
    <mergeCell ref="B98:G98"/>
    <mergeCell ref="B99:G99"/>
    <mergeCell ref="H92:J92"/>
    <mergeCell ref="K92:O92"/>
    <mergeCell ref="K93:O93"/>
    <mergeCell ref="K94:O94"/>
    <mergeCell ref="K95:O95"/>
    <mergeCell ref="K96:O96"/>
    <mergeCell ref="K97:O97"/>
    <mergeCell ref="AL99:AM99"/>
    <mergeCell ref="B71:G71"/>
    <mergeCell ref="P92:S92"/>
    <mergeCell ref="P93:S93"/>
    <mergeCell ref="P94:S94"/>
    <mergeCell ref="P95:S95"/>
    <mergeCell ref="P96:S96"/>
    <mergeCell ref="P97:S97"/>
    <mergeCell ref="P98:S98"/>
    <mergeCell ref="P99:S99"/>
    <mergeCell ref="A87:BN87"/>
    <mergeCell ref="C85:O85"/>
    <mergeCell ref="P217:Q217"/>
    <mergeCell ref="AA207:AD207"/>
    <mergeCell ref="AA208:AD208"/>
    <mergeCell ref="AA209:AD209"/>
    <mergeCell ref="AA210:AD210"/>
    <mergeCell ref="AA211:AD211"/>
    <mergeCell ref="AA212:AD212"/>
    <mergeCell ref="AH212:AK212"/>
    <mergeCell ref="P206:Q206"/>
    <mergeCell ref="P207:Q207"/>
    <mergeCell ref="P208:Q208"/>
    <mergeCell ref="P209:Q209"/>
    <mergeCell ref="P210:Q210"/>
    <mergeCell ref="P205:Q205"/>
    <mergeCell ref="AH214:AK214"/>
    <mergeCell ref="AH215:AK215"/>
    <mergeCell ref="AL94:AM94"/>
    <mergeCell ref="AL95:AM95"/>
    <mergeCell ref="AL96:AM96"/>
    <mergeCell ref="AL97:AM97"/>
    <mergeCell ref="AL98:AM98"/>
    <mergeCell ref="AF99:AG99"/>
    <mergeCell ref="Y94:AA94"/>
    <mergeCell ref="Y95:AA95"/>
    <mergeCell ref="Y96:AA96"/>
    <mergeCell ref="A105:P105"/>
    <mergeCell ref="W96:X96"/>
    <mergeCell ref="T97:V97"/>
    <mergeCell ref="W97:X97"/>
    <mergeCell ref="T98:V98"/>
    <mergeCell ref="AA171:AD171"/>
    <mergeCell ref="AY216:AZ216"/>
    <mergeCell ref="Y93:AA93"/>
    <mergeCell ref="T99:V99"/>
    <mergeCell ref="W99:X99"/>
    <mergeCell ref="T92:V92"/>
    <mergeCell ref="Y91:AM91"/>
    <mergeCell ref="W98:X98"/>
    <mergeCell ref="K98:O98"/>
    <mergeCell ref="K99:O99"/>
    <mergeCell ref="W92:X92"/>
    <mergeCell ref="T93:V93"/>
    <mergeCell ref="W93:X93"/>
    <mergeCell ref="T94:V94"/>
    <mergeCell ref="W94:X94"/>
    <mergeCell ref="T95:V95"/>
    <mergeCell ref="W95:X95"/>
    <mergeCell ref="T96:V96"/>
    <mergeCell ref="AB93:AC93"/>
    <mergeCell ref="AA172:AD172"/>
    <mergeCell ref="AA173:AD173"/>
    <mergeCell ref="AA174:AD174"/>
    <mergeCell ref="AH193:AK193"/>
    <mergeCell ref="AH194:AK194"/>
    <mergeCell ref="AA178:AD178"/>
    <mergeCell ref="AU176:AV176"/>
    <mergeCell ref="K168:N168"/>
    <mergeCell ref="K169:N169"/>
    <mergeCell ref="K170:N170"/>
    <mergeCell ref="K171:N171"/>
    <mergeCell ref="K172:N172"/>
    <mergeCell ref="K173:N173"/>
    <mergeCell ref="K174:N174"/>
    <mergeCell ref="AN216:AO216"/>
    <mergeCell ref="P218:Q218"/>
    <mergeCell ref="AY192:AZ192"/>
    <mergeCell ref="AY193:AZ193"/>
    <mergeCell ref="AY194:AZ194"/>
    <mergeCell ref="AY195:AZ195"/>
    <mergeCell ref="AY196:AZ196"/>
    <mergeCell ref="AY197:AZ197"/>
    <mergeCell ref="AY198:AZ198"/>
    <mergeCell ref="AY199:AZ199"/>
    <mergeCell ref="AY200:AZ200"/>
    <mergeCell ref="AY201:AZ201"/>
    <mergeCell ref="AY202:AZ202"/>
    <mergeCell ref="AY203:AZ203"/>
    <mergeCell ref="AY204:AZ204"/>
    <mergeCell ref="AY205:AZ205"/>
    <mergeCell ref="AY206:AZ206"/>
    <mergeCell ref="AY207:AZ207"/>
    <mergeCell ref="P200:Q200"/>
    <mergeCell ref="P201:Q201"/>
    <mergeCell ref="AA192:AD192"/>
    <mergeCell ref="AA193:AD193"/>
    <mergeCell ref="AA194:AD194"/>
    <mergeCell ref="AA195:AD195"/>
    <mergeCell ref="AA196:AD196"/>
    <mergeCell ref="AA213:AD213"/>
    <mergeCell ref="AN215:AO215"/>
    <mergeCell ref="AY209:AZ209"/>
    <mergeCell ref="AY210:AZ210"/>
    <mergeCell ref="AY211:AZ211"/>
    <mergeCell ref="AY212:AZ212"/>
    <mergeCell ref="AY213:AZ213"/>
    <mergeCell ref="AH218:AK218"/>
    <mergeCell ref="AN211:AO211"/>
    <mergeCell ref="AN212:AO212"/>
    <mergeCell ref="AE206:AG206"/>
    <mergeCell ref="AE207:AG207"/>
    <mergeCell ref="AE208:AG208"/>
    <mergeCell ref="AA214:AD214"/>
    <mergeCell ref="AH196:AK196"/>
    <mergeCell ref="AY217:AZ217"/>
    <mergeCell ref="AY218:AZ218"/>
    <mergeCell ref="AE199:AG199"/>
    <mergeCell ref="AH199:AK199"/>
    <mergeCell ref="AP200:AQ200"/>
    <mergeCell ref="AP201:AQ201"/>
    <mergeCell ref="AE216:AG216"/>
    <mergeCell ref="AE217:AG217"/>
    <mergeCell ref="AH217:AK217"/>
    <mergeCell ref="AH200:AK200"/>
    <mergeCell ref="AH201:AK201"/>
    <mergeCell ref="AH202:AK202"/>
    <mergeCell ref="AH203:AK203"/>
    <mergeCell ref="AH204:AK204"/>
    <mergeCell ref="G218:J218"/>
    <mergeCell ref="AU215:AV215"/>
    <mergeCell ref="AU216:AV216"/>
    <mergeCell ref="AU217:AV217"/>
    <mergeCell ref="AU218:AV218"/>
    <mergeCell ref="AP212:AQ212"/>
    <mergeCell ref="AU213:AV213"/>
    <mergeCell ref="AU214:AV214"/>
    <mergeCell ref="AP211:AQ211"/>
    <mergeCell ref="P212:Q212"/>
    <mergeCell ref="P213:Q213"/>
    <mergeCell ref="P214:Q214"/>
    <mergeCell ref="P215:Q215"/>
    <mergeCell ref="P216:Q216"/>
    <mergeCell ref="AU211:AV211"/>
    <mergeCell ref="AU212:AV212"/>
    <mergeCell ref="K200:N200"/>
    <mergeCell ref="AU209:AV209"/>
    <mergeCell ref="AU210:AV210"/>
    <mergeCell ref="AU207:AV207"/>
    <mergeCell ref="AE200:AG200"/>
    <mergeCell ref="AE201:AG201"/>
    <mergeCell ref="AE202:AG202"/>
    <mergeCell ref="AE203:AG203"/>
    <mergeCell ref="AN200:AO200"/>
    <mergeCell ref="AN201:AO201"/>
    <mergeCell ref="AN202:AO202"/>
    <mergeCell ref="AN203:AO203"/>
    <mergeCell ref="AN204:AO204"/>
    <mergeCell ref="AN205:AO205"/>
    <mergeCell ref="AE205:AG205"/>
    <mergeCell ref="AA206:AD206"/>
    <mergeCell ref="P203:Q203"/>
    <mergeCell ref="P204:Q204"/>
    <mergeCell ref="AU208:AV208"/>
    <mergeCell ref="AP183:AQ183"/>
    <mergeCell ref="AP184:AQ184"/>
    <mergeCell ref="P191:Q191"/>
    <mergeCell ref="P192:Q192"/>
    <mergeCell ref="P185:Q185"/>
    <mergeCell ref="AU184:AV184"/>
    <mergeCell ref="AU185:AV185"/>
    <mergeCell ref="AU186:AV186"/>
    <mergeCell ref="AU187:AV187"/>
    <mergeCell ref="AU188:AV188"/>
    <mergeCell ref="AP179:AQ179"/>
    <mergeCell ref="AP180:AQ180"/>
    <mergeCell ref="AP181:AQ181"/>
    <mergeCell ref="AP182:AQ182"/>
    <mergeCell ref="AP187:AQ187"/>
    <mergeCell ref="AP188:AQ188"/>
    <mergeCell ref="AU189:AV189"/>
    <mergeCell ref="AU190:AV190"/>
    <mergeCell ref="AP189:AQ189"/>
    <mergeCell ref="AP190:AQ190"/>
    <mergeCell ref="AH188:AK188"/>
    <mergeCell ref="AH189:AK189"/>
    <mergeCell ref="AH190:AK190"/>
    <mergeCell ref="AH191:AK191"/>
    <mergeCell ref="AH192:AK192"/>
    <mergeCell ref="AA185:AD185"/>
    <mergeCell ref="AA186:AD186"/>
    <mergeCell ref="AA187:AD187"/>
    <mergeCell ref="AA188:AD188"/>
    <mergeCell ref="AU183:AV183"/>
    <mergeCell ref="P186:Q186"/>
    <mergeCell ref="P187:Q187"/>
    <mergeCell ref="AH216:AK216"/>
    <mergeCell ref="AN213:AO213"/>
    <mergeCell ref="AE218:AG218"/>
    <mergeCell ref="AH213:AK213"/>
    <mergeCell ref="AP213:AQ213"/>
    <mergeCell ref="AP214:AQ214"/>
    <mergeCell ref="AP215:AQ215"/>
    <mergeCell ref="AP216:AQ216"/>
    <mergeCell ref="AP217:AQ217"/>
    <mergeCell ref="AP218:AQ218"/>
    <mergeCell ref="AN214:AO214"/>
    <mergeCell ref="AH206:AK206"/>
    <mergeCell ref="AH207:AK207"/>
    <mergeCell ref="AH209:AK209"/>
    <mergeCell ref="AH210:AK210"/>
    <mergeCell ref="AE212:AG212"/>
    <mergeCell ref="AP209:AQ209"/>
    <mergeCell ref="AP210:AQ210"/>
    <mergeCell ref="AN206:AO206"/>
    <mergeCell ref="AN207:AO207"/>
    <mergeCell ref="AN208:AO208"/>
    <mergeCell ref="AN209:AO209"/>
    <mergeCell ref="AP208:AQ208"/>
    <mergeCell ref="AE211:AG211"/>
    <mergeCell ref="AN217:AO217"/>
    <mergeCell ref="AN218:AO218"/>
    <mergeCell ref="AE213:AG213"/>
    <mergeCell ref="AE214:AG214"/>
    <mergeCell ref="AE215:AG215"/>
    <mergeCell ref="AH205:AK205"/>
    <mergeCell ref="AE204:AG204"/>
    <mergeCell ref="AH211:AK211"/>
    <mergeCell ref="AH208:AK208"/>
    <mergeCell ref="AP198:AQ198"/>
    <mergeCell ref="AP199:AQ199"/>
    <mergeCell ref="BK198:BL198"/>
    <mergeCell ref="BG203:BH203"/>
    <mergeCell ref="BG204:BH204"/>
    <mergeCell ref="BG205:BH205"/>
    <mergeCell ref="BG206:BH206"/>
    <mergeCell ref="BG207:BH207"/>
    <mergeCell ref="BG208:BH208"/>
    <mergeCell ref="BG209:BH209"/>
    <mergeCell ref="AU198:AV198"/>
    <mergeCell ref="AU199:AV199"/>
    <mergeCell ref="AU200:AV200"/>
    <mergeCell ref="AU201:AV201"/>
    <mergeCell ref="AU202:AV202"/>
    <mergeCell ref="AU203:AV203"/>
    <mergeCell ref="AU204:AV204"/>
    <mergeCell ref="AU205:AV205"/>
    <mergeCell ref="AU206:AV206"/>
    <mergeCell ref="BE207:BF207"/>
    <mergeCell ref="BE208:BF208"/>
    <mergeCell ref="BE209:BF209"/>
    <mergeCell ref="BE210:BF210"/>
    <mergeCell ref="BE211:BF211"/>
    <mergeCell ref="BK182:BL182"/>
    <mergeCell ref="BK183:BL183"/>
    <mergeCell ref="BK184:BL184"/>
    <mergeCell ref="BK185:BL185"/>
    <mergeCell ref="AP196:AQ196"/>
    <mergeCell ref="AP197:AQ197"/>
    <mergeCell ref="A1:P1"/>
    <mergeCell ref="BK215:BL215"/>
    <mergeCell ref="BK216:BL216"/>
    <mergeCell ref="BK217:BL217"/>
    <mergeCell ref="BK218:BL218"/>
    <mergeCell ref="BK206:BL206"/>
    <mergeCell ref="BK207:BL207"/>
    <mergeCell ref="BK208:BL208"/>
    <mergeCell ref="BK209:BL209"/>
    <mergeCell ref="BK210:BL210"/>
    <mergeCell ref="BK211:BL211"/>
    <mergeCell ref="BK212:BL212"/>
    <mergeCell ref="BK213:BL213"/>
    <mergeCell ref="BK214:BL214"/>
    <mergeCell ref="BK197:BL197"/>
    <mergeCell ref="BK188:BL188"/>
    <mergeCell ref="BK189:BL189"/>
    <mergeCell ref="BK190:BL190"/>
    <mergeCell ref="BK191:BL191"/>
    <mergeCell ref="BK192:BL192"/>
    <mergeCell ref="BK193:BL193"/>
    <mergeCell ref="BK194:BL194"/>
    <mergeCell ref="BK195:BL195"/>
    <mergeCell ref="BK196:BL196"/>
    <mergeCell ref="AE209:AG209"/>
    <mergeCell ref="AE210:AG210"/>
    <mergeCell ref="AK159:AL159"/>
    <mergeCell ref="AK160:AL160"/>
    <mergeCell ref="AK161:AL161"/>
    <mergeCell ref="AK162:AL162"/>
    <mergeCell ref="AK163:AL163"/>
    <mergeCell ref="AO158:AP158"/>
    <mergeCell ref="BK179:BL179"/>
    <mergeCell ref="BK180:BL180"/>
    <mergeCell ref="BK181:BL181"/>
    <mergeCell ref="BK170:BL170"/>
    <mergeCell ref="BK171:BL171"/>
    <mergeCell ref="BK172:BL172"/>
    <mergeCell ref="BK173:BL173"/>
    <mergeCell ref="BK174:BL174"/>
    <mergeCell ref="BK175:BL175"/>
    <mergeCell ref="BK176:BL176"/>
    <mergeCell ref="BK177:BL177"/>
    <mergeCell ref="BK178:BL178"/>
    <mergeCell ref="AW174:AX174"/>
    <mergeCell ref="AW175:AX175"/>
    <mergeCell ref="AW177:AX177"/>
    <mergeCell ref="AW178:AX178"/>
    <mergeCell ref="AW176:AX176"/>
    <mergeCell ref="AY170:AZ170"/>
    <mergeCell ref="AP176:AQ176"/>
    <mergeCell ref="BG170:BH170"/>
    <mergeCell ref="BG171:BH171"/>
    <mergeCell ref="BG172:BH172"/>
    <mergeCell ref="BG173:BH173"/>
    <mergeCell ref="BG174:BH174"/>
    <mergeCell ref="BE170:BF170"/>
    <mergeCell ref="BE171:BF171"/>
    <mergeCell ref="AP173:AQ173"/>
    <mergeCell ref="BG127:BH127"/>
    <mergeCell ref="BG128:BH128"/>
    <mergeCell ref="BG129:BH129"/>
    <mergeCell ref="BG130:BH130"/>
    <mergeCell ref="AV160:AW160"/>
    <mergeCell ref="BG97:BH97"/>
    <mergeCell ref="AD92:AE92"/>
    <mergeCell ref="AQ99:AR99"/>
    <mergeCell ref="AD93:AE93"/>
    <mergeCell ref="AD94:AE94"/>
    <mergeCell ref="AD95:AE95"/>
    <mergeCell ref="AD96:AE96"/>
    <mergeCell ref="AD97:AE97"/>
    <mergeCell ref="AD98:AE98"/>
    <mergeCell ref="AD99:AE99"/>
    <mergeCell ref="AF92:AG92"/>
    <mergeCell ref="AF93:AG93"/>
    <mergeCell ref="AF94:AG94"/>
    <mergeCell ref="AF95:AG95"/>
    <mergeCell ref="AF96:AG96"/>
    <mergeCell ref="AF97:AG97"/>
    <mergeCell ref="AF98:AG98"/>
    <mergeCell ref="AH93:AJ93"/>
    <mergeCell ref="AH94:AJ94"/>
    <mergeCell ref="AI158:AJ158"/>
    <mergeCell ref="AI159:AJ159"/>
    <mergeCell ref="AI160:AJ160"/>
    <mergeCell ref="AI161:AJ161"/>
    <mergeCell ref="AI162:AJ162"/>
    <mergeCell ref="AI163:AJ163"/>
    <mergeCell ref="AK158:AL158"/>
    <mergeCell ref="AP175:AQ175"/>
    <mergeCell ref="BK168:BL168"/>
    <mergeCell ref="AW125:BF125"/>
    <mergeCell ref="BE126:BF126"/>
    <mergeCell ref="BE127:BF127"/>
    <mergeCell ref="BE128:BF128"/>
    <mergeCell ref="BE129:BF129"/>
    <mergeCell ref="BE130:BF130"/>
    <mergeCell ref="AP174:AQ174"/>
    <mergeCell ref="BK169:BL169"/>
    <mergeCell ref="AV99:AZ99"/>
    <mergeCell ref="BA99:BD99"/>
    <mergeCell ref="AX163:AY163"/>
    <mergeCell ref="BA170:BB170"/>
    <mergeCell ref="BA171:BB171"/>
    <mergeCell ref="BA172:BB172"/>
    <mergeCell ref="BM175:BN175"/>
    <mergeCell ref="AS167:BP167"/>
    <mergeCell ref="A165:BP165"/>
    <mergeCell ref="B111:P111"/>
    <mergeCell ref="B113:P113"/>
    <mergeCell ref="B115:P115"/>
    <mergeCell ref="AM158:AN158"/>
    <mergeCell ref="AM159:AN159"/>
    <mergeCell ref="AM160:AN160"/>
    <mergeCell ref="AM161:AN161"/>
    <mergeCell ref="AM162:AN162"/>
    <mergeCell ref="AM163:AN163"/>
    <mergeCell ref="AP169:AQ169"/>
    <mergeCell ref="AP170:AQ170"/>
    <mergeCell ref="AP171:AQ171"/>
    <mergeCell ref="AP172:AQ172"/>
    <mergeCell ref="BG96:BH96"/>
    <mergeCell ref="BI96:BK96"/>
    <mergeCell ref="BM96:BN96"/>
    <mergeCell ref="AN96:AP96"/>
    <mergeCell ref="AQ96:AR96"/>
    <mergeCell ref="AN97:AP97"/>
    <mergeCell ref="AV98:AZ98"/>
    <mergeCell ref="BA98:BD98"/>
    <mergeCell ref="AQ97:AR97"/>
    <mergeCell ref="AN98:AP98"/>
    <mergeCell ref="AQ98:AR98"/>
    <mergeCell ref="BA92:BD92"/>
    <mergeCell ref="AV93:AZ93"/>
    <mergeCell ref="BA93:BD93"/>
    <mergeCell ref="AV94:AZ94"/>
    <mergeCell ref="AQ95:AR95"/>
    <mergeCell ref="BG126:BH126"/>
    <mergeCell ref="BG125:BH125"/>
    <mergeCell ref="BI97:BK97"/>
    <mergeCell ref="BM97:BN97"/>
    <mergeCell ref="BE98:BF98"/>
    <mergeCell ref="BG98:BH98"/>
    <mergeCell ref="BI98:BK98"/>
    <mergeCell ref="BM98:BN98"/>
    <mergeCell ref="BE99:BF99"/>
    <mergeCell ref="BG99:BH99"/>
    <mergeCell ref="BI99:BK99"/>
    <mergeCell ref="BM99:BN99"/>
    <mergeCell ref="Y97:AA97"/>
    <mergeCell ref="Y98:AA98"/>
    <mergeCell ref="Y99:AA99"/>
    <mergeCell ref="AB94:AC94"/>
    <mergeCell ref="AB95:AC95"/>
    <mergeCell ref="AB96:AC96"/>
    <mergeCell ref="AB97:AC97"/>
    <mergeCell ref="AB98:AC98"/>
    <mergeCell ref="BE97:BF97"/>
    <mergeCell ref="AV158:AW158"/>
    <mergeCell ref="AV161:AW161"/>
    <mergeCell ref="AV162:AW162"/>
    <mergeCell ref="AV163:AW163"/>
    <mergeCell ref="BA158:BC158"/>
    <mergeCell ref="BA159:BC159"/>
    <mergeCell ref="BA160:BC160"/>
    <mergeCell ref="BA161:BC161"/>
    <mergeCell ref="AN99:AP99"/>
    <mergeCell ref="AV96:AZ96"/>
    <mergeCell ref="BA96:BD96"/>
    <mergeCell ref="AV97:AZ97"/>
    <mergeCell ref="BA97:BD97"/>
    <mergeCell ref="AO159:AP159"/>
    <mergeCell ref="AO160:AP160"/>
    <mergeCell ref="AO161:AP161"/>
    <mergeCell ref="AO162:AP162"/>
    <mergeCell ref="AO163:AP163"/>
    <mergeCell ref="AG158:AH158"/>
    <mergeCell ref="AG159:AH159"/>
    <mergeCell ref="AG160:AH160"/>
    <mergeCell ref="BE96:BF96"/>
    <mergeCell ref="AB99:AC99"/>
    <mergeCell ref="AN91:BN91"/>
    <mergeCell ref="B89:P89"/>
    <mergeCell ref="BE92:BF92"/>
    <mergeCell ref="BG92:BH92"/>
    <mergeCell ref="BI92:BN92"/>
    <mergeCell ref="BE93:BF93"/>
    <mergeCell ref="BG93:BH93"/>
    <mergeCell ref="BI93:BK93"/>
    <mergeCell ref="BM93:BN93"/>
    <mergeCell ref="BE94:BF94"/>
    <mergeCell ref="BG94:BH94"/>
    <mergeCell ref="BI94:BK94"/>
    <mergeCell ref="BM94:BN94"/>
    <mergeCell ref="BE95:BF95"/>
    <mergeCell ref="BG95:BH95"/>
    <mergeCell ref="BI95:BK95"/>
    <mergeCell ref="BM95:BN95"/>
    <mergeCell ref="AS92:AU92"/>
    <mergeCell ref="AV92:AZ92"/>
    <mergeCell ref="B91:X91"/>
    <mergeCell ref="AB92:AC92"/>
    <mergeCell ref="AH95:AJ95"/>
    <mergeCell ref="B69:N69"/>
    <mergeCell ref="B31:N31"/>
    <mergeCell ref="AQ158:AS158"/>
    <mergeCell ref="AQ159:AS159"/>
    <mergeCell ref="AQ160:AS160"/>
    <mergeCell ref="AQ161:AS161"/>
    <mergeCell ref="AQ162:AS162"/>
    <mergeCell ref="AQ163:AS163"/>
    <mergeCell ref="AT158:AU158"/>
    <mergeCell ref="AT159:AU159"/>
    <mergeCell ref="AT160:AU160"/>
    <mergeCell ref="AT161:AU161"/>
    <mergeCell ref="AT162:AU162"/>
    <mergeCell ref="AT163:AU163"/>
    <mergeCell ref="AX158:AY158"/>
    <mergeCell ref="AX159:AY159"/>
    <mergeCell ref="AX160:AY160"/>
    <mergeCell ref="AX161:AY161"/>
    <mergeCell ref="AX162:AY162"/>
    <mergeCell ref="A155:BC155"/>
    <mergeCell ref="AH92:AM92"/>
    <mergeCell ref="AN92:AP92"/>
    <mergeCell ref="AQ92:AR92"/>
    <mergeCell ref="AN93:AP93"/>
    <mergeCell ref="AQ93:AR93"/>
    <mergeCell ref="AN94:AP94"/>
    <mergeCell ref="AQ94:AR94"/>
    <mergeCell ref="AN95:AP95"/>
    <mergeCell ref="R157:BC157"/>
    <mergeCell ref="BA94:BD94"/>
    <mergeCell ref="AV95:AZ95"/>
    <mergeCell ref="BA95:BD95"/>
    <mergeCell ref="BK186:BL186"/>
    <mergeCell ref="BI210:BJ210"/>
    <mergeCell ref="BI211:BJ211"/>
    <mergeCell ref="BI212:BJ212"/>
    <mergeCell ref="BI195:BJ195"/>
    <mergeCell ref="BI196:BJ196"/>
    <mergeCell ref="BI197:BJ197"/>
    <mergeCell ref="BI198:BJ198"/>
    <mergeCell ref="BG182:BH182"/>
    <mergeCell ref="BG183:BH183"/>
    <mergeCell ref="BG184:BH184"/>
    <mergeCell ref="BG217:BH217"/>
    <mergeCell ref="BG218:BH218"/>
    <mergeCell ref="BG185:BH185"/>
    <mergeCell ref="BG186:BH186"/>
    <mergeCell ref="BG187:BH187"/>
    <mergeCell ref="BG188:BH188"/>
    <mergeCell ref="BG189:BH189"/>
    <mergeCell ref="BG190:BH190"/>
    <mergeCell ref="BG191:BH191"/>
    <mergeCell ref="BG192:BH192"/>
    <mergeCell ref="BG193:BH193"/>
    <mergeCell ref="BG194:BH194"/>
    <mergeCell ref="BG195:BH195"/>
    <mergeCell ref="BG196:BH196"/>
    <mergeCell ref="BG197:BH197"/>
    <mergeCell ref="BG198:BH198"/>
    <mergeCell ref="BG199:BH199"/>
    <mergeCell ref="BG200:BH200"/>
    <mergeCell ref="BG201:BH201"/>
    <mergeCell ref="BK187:BL187"/>
    <mergeCell ref="BG202:BH202"/>
    <mergeCell ref="BM207:BN207"/>
    <mergeCell ref="BM208:BN208"/>
    <mergeCell ref="BM209:BN209"/>
    <mergeCell ref="BM210:BN210"/>
    <mergeCell ref="BM211:BN211"/>
    <mergeCell ref="BM212:BN212"/>
    <mergeCell ref="BM213:BN213"/>
    <mergeCell ref="BG210:BH210"/>
    <mergeCell ref="BG211:BH211"/>
    <mergeCell ref="BG212:BH212"/>
    <mergeCell ref="BG213:BH213"/>
    <mergeCell ref="BG214:BH214"/>
    <mergeCell ref="BG215:BH215"/>
    <mergeCell ref="BG216:BH216"/>
    <mergeCell ref="BK199:BL199"/>
    <mergeCell ref="BK200:BL200"/>
    <mergeCell ref="BK201:BL201"/>
    <mergeCell ref="BK202:BL202"/>
    <mergeCell ref="BK203:BL203"/>
    <mergeCell ref="BK204:BL204"/>
    <mergeCell ref="BI213:BJ213"/>
    <mergeCell ref="BI214:BJ214"/>
    <mergeCell ref="BI215:BJ215"/>
    <mergeCell ref="BI216:BJ216"/>
    <mergeCell ref="BK205:BL205"/>
    <mergeCell ref="BI199:BJ199"/>
    <mergeCell ref="BI200:BJ200"/>
    <mergeCell ref="BI201:BJ201"/>
    <mergeCell ref="BI202:BJ202"/>
    <mergeCell ref="BI203:BJ203"/>
    <mergeCell ref="BM181:BN181"/>
    <mergeCell ref="BM182:BN182"/>
    <mergeCell ref="BM183:BN183"/>
    <mergeCell ref="BM184:BN184"/>
    <mergeCell ref="BO177:BP177"/>
    <mergeCell ref="BO178:BP178"/>
    <mergeCell ref="BO179:BP179"/>
    <mergeCell ref="BM216:BN216"/>
    <mergeCell ref="BM217:BN217"/>
    <mergeCell ref="BM218:BN218"/>
    <mergeCell ref="BM185:BN185"/>
    <mergeCell ref="BM186:BN186"/>
    <mergeCell ref="BM187:BN187"/>
    <mergeCell ref="BM188:BN188"/>
    <mergeCell ref="BM189:BN189"/>
    <mergeCell ref="BM190:BN190"/>
    <mergeCell ref="BM191:BN191"/>
    <mergeCell ref="BM192:BN192"/>
    <mergeCell ref="BM193:BN193"/>
    <mergeCell ref="BM194:BN194"/>
    <mergeCell ref="BM195:BN195"/>
    <mergeCell ref="BM196:BN196"/>
    <mergeCell ref="BM197:BN197"/>
    <mergeCell ref="BM198:BN198"/>
    <mergeCell ref="BM199:BN199"/>
    <mergeCell ref="BM200:BN200"/>
    <mergeCell ref="BM201:BN201"/>
    <mergeCell ref="BM202:BN202"/>
    <mergeCell ref="BM203:BN203"/>
    <mergeCell ref="BM204:BN204"/>
    <mergeCell ref="BM205:BN205"/>
    <mergeCell ref="BM206:BN206"/>
    <mergeCell ref="B117:P117"/>
    <mergeCell ref="B119:P119"/>
    <mergeCell ref="B121:P121"/>
    <mergeCell ref="B123:P123"/>
    <mergeCell ref="B125:P125"/>
    <mergeCell ref="CW148:CW155"/>
    <mergeCell ref="CW205:CW212"/>
    <mergeCell ref="CW225:CW230"/>
    <mergeCell ref="CW189:CW204"/>
    <mergeCell ref="CW156:CW159"/>
    <mergeCell ref="CW126:CW147"/>
    <mergeCell ref="CW106:CW107"/>
    <mergeCell ref="CW108:CW109"/>
    <mergeCell ref="CW110:CW113"/>
    <mergeCell ref="CW114:CW117"/>
    <mergeCell ref="CW118:CW125"/>
    <mergeCell ref="CW161:CW172"/>
    <mergeCell ref="CW173:CW188"/>
    <mergeCell ref="BM214:BN214"/>
    <mergeCell ref="BM215:BN215"/>
    <mergeCell ref="BM168:BN168"/>
    <mergeCell ref="BM169:BN169"/>
    <mergeCell ref="BM170:BN170"/>
    <mergeCell ref="BM171:BN171"/>
    <mergeCell ref="BM172:BN172"/>
    <mergeCell ref="BM173:BN173"/>
    <mergeCell ref="BM174:BN174"/>
    <mergeCell ref="BM176:BN176"/>
    <mergeCell ref="BM177:BN177"/>
    <mergeCell ref="BM178:BN178"/>
    <mergeCell ref="BM179:BN179"/>
    <mergeCell ref="BM180:BN180"/>
  </mergeCells>
  <phoneticPr fontId="1"/>
  <conditionalFormatting sqref="A13 A111 A113 A115 A117 A119 A121 A123 A125">
    <cfRule type="expression" dxfId="262" priority="398">
      <formula>$B$7=$CA$8</formula>
    </cfRule>
  </conditionalFormatting>
  <conditionalFormatting sqref="A19 A21 A23 A81 A83 A85 A89 A103 A107 A129 A131 A133 A135 A137 A139:A140 A142:A144">
    <cfRule type="expression" dxfId="261" priority="470">
      <formula>$B$7=$CA$9</formula>
    </cfRule>
  </conditionalFormatting>
  <conditionalFormatting sqref="A25">
    <cfRule type="expression" dxfId="260" priority="292">
      <formula>$B$7="交付申請書"</formula>
    </cfRule>
  </conditionalFormatting>
  <conditionalFormatting sqref="A27">
    <cfRule type="expression" dxfId="259" priority="291">
      <formula>$B$7="交付申請書"</formula>
    </cfRule>
  </conditionalFormatting>
  <conditionalFormatting sqref="A69 A71 A73 A75 A77">
    <cfRule type="expression" dxfId="258" priority="407">
      <formula>$B$11=$CC$8</formula>
    </cfRule>
  </conditionalFormatting>
  <conditionalFormatting sqref="A87">
    <cfRule type="expression" dxfId="257" priority="169">
      <formula>$B$7="完了実績報告書"</formula>
    </cfRule>
  </conditionalFormatting>
  <conditionalFormatting sqref="A141">
    <cfRule type="expression" dxfId="256" priority="120">
      <formula>$B$7=$CA$9</formula>
    </cfRule>
  </conditionalFormatting>
  <conditionalFormatting sqref="A147:A153">
    <cfRule type="expression" dxfId="255" priority="107">
      <formula>$B$7=$CA$9</formula>
    </cfRule>
    <cfRule type="expression" dxfId="254" priority="63">
      <formula>$B$143&lt;&gt;""</formula>
    </cfRule>
  </conditionalFormatting>
  <conditionalFormatting sqref="A91:B91 Y91:BN99 A92:X99">
    <cfRule type="expression" dxfId="253" priority="412">
      <formula>AND($B$7=$CA$8,$B$89=$CD$9)</formula>
    </cfRule>
    <cfRule type="expression" dxfId="252" priority="413">
      <formula>$B$7=$CA$9</formula>
    </cfRule>
  </conditionalFormatting>
  <conditionalFormatting sqref="A67:P67">
    <cfRule type="expression" dxfId="251" priority="416">
      <formula>$B$11=$CC$8</formula>
    </cfRule>
  </conditionalFormatting>
  <conditionalFormatting sqref="A79:P79">
    <cfRule type="expression" dxfId="250" priority="417">
      <formula>$B$7=$CA$9</formula>
    </cfRule>
  </conditionalFormatting>
  <conditionalFormatting sqref="A101:P101">
    <cfRule type="expression" dxfId="249" priority="313">
      <formula>$B$7="完了実績報告書"</formula>
    </cfRule>
  </conditionalFormatting>
  <conditionalFormatting sqref="A105:P105 A127:P127">
    <cfRule type="expression" dxfId="248" priority="418">
      <formula>$B$7=$CA$9</formula>
    </cfRule>
  </conditionalFormatting>
  <conditionalFormatting sqref="A109:P109">
    <cfRule type="expression" dxfId="247" priority="420">
      <formula>$B$7=$CA$8</formula>
    </cfRule>
  </conditionalFormatting>
  <conditionalFormatting sqref="B31">
    <cfRule type="expression" dxfId="246" priority="331">
      <formula>$B$31=""</formula>
    </cfRule>
  </conditionalFormatting>
  <conditionalFormatting sqref="B69">
    <cfRule type="expression" dxfId="245" priority="434">
      <formula>AND($B$7=$CA$8,$B$11=$CC$9)</formula>
    </cfRule>
    <cfRule type="expression" dxfId="244" priority="433">
      <formula>$B$69&lt;&gt;""</formula>
    </cfRule>
  </conditionalFormatting>
  <conditionalFormatting sqref="B111">
    <cfRule type="expression" dxfId="243" priority="308">
      <formula>$B$7="交付申請書"</formula>
    </cfRule>
    <cfRule type="expression" dxfId="242" priority="309">
      <formula>$B$111=""</formula>
    </cfRule>
  </conditionalFormatting>
  <conditionalFormatting sqref="B113">
    <cfRule type="expression" dxfId="241" priority="306">
      <formula>$B$7="交付申請書"</formula>
    </cfRule>
    <cfRule type="expression" dxfId="240" priority="307">
      <formula>$B$113=""</formula>
    </cfRule>
  </conditionalFormatting>
  <conditionalFormatting sqref="B115">
    <cfRule type="expression" dxfId="239" priority="304">
      <formula>$B$7="交付申請書"</formula>
    </cfRule>
    <cfRule type="expression" dxfId="238" priority="305">
      <formula>$B$115=""</formula>
    </cfRule>
  </conditionalFormatting>
  <conditionalFormatting sqref="B117">
    <cfRule type="expression" dxfId="237" priority="302">
      <formula>$B$7="交付申請書"</formula>
    </cfRule>
    <cfRule type="expression" dxfId="236" priority="303">
      <formula>$B$117=""</formula>
    </cfRule>
  </conditionalFormatting>
  <conditionalFormatting sqref="B119">
    <cfRule type="expression" dxfId="235" priority="300">
      <formula>$B$7="交付申請書"</formula>
    </cfRule>
    <cfRule type="expression" dxfId="234" priority="301">
      <formula>$B$119=""</formula>
    </cfRule>
  </conditionalFormatting>
  <conditionalFormatting sqref="B121">
    <cfRule type="expression" dxfId="233" priority="299">
      <formula>$B$121=""</formula>
    </cfRule>
    <cfRule type="expression" dxfId="232" priority="298">
      <formula>$B$7="交付申請書"</formula>
    </cfRule>
  </conditionalFormatting>
  <conditionalFormatting sqref="B123">
    <cfRule type="expression" dxfId="231" priority="296">
      <formula>$B$7="交付申請書"</formula>
    </cfRule>
    <cfRule type="expression" dxfId="230" priority="297">
      <formula>$B$123=""</formula>
    </cfRule>
  </conditionalFormatting>
  <conditionalFormatting sqref="B125">
    <cfRule type="expression" dxfId="229" priority="294">
      <formula>$B$7="交付申請書"</formula>
    </cfRule>
    <cfRule type="expression" dxfId="228" priority="295">
      <formula>$B$125=""</formula>
    </cfRule>
  </conditionalFormatting>
  <conditionalFormatting sqref="B139">
    <cfRule type="expression" dxfId="227" priority="451">
      <formula>$B$139&lt;&gt;""</formula>
    </cfRule>
    <cfRule type="expression" dxfId="226" priority="452">
      <formula>$B$137=$CK$17</formula>
    </cfRule>
    <cfRule type="expression" dxfId="225" priority="450">
      <formula>$B$7=$CA$9</formula>
    </cfRule>
    <cfRule type="expression" dxfId="224" priority="453">
      <formula>$B$139=""</formula>
    </cfRule>
  </conditionalFormatting>
  <conditionalFormatting sqref="B159">
    <cfRule type="expression" dxfId="223" priority="30">
      <formula>$B159=""</formula>
    </cfRule>
  </conditionalFormatting>
  <conditionalFormatting sqref="B169:B218">
    <cfRule type="expression" dxfId="222" priority="226">
      <formula>$A169&lt;&gt;""</formula>
    </cfRule>
    <cfRule type="expression" dxfId="221" priority="225">
      <formula>$B169&lt;&gt;""</formula>
    </cfRule>
  </conditionalFormatting>
  <conditionalFormatting sqref="B147:C147">
    <cfRule type="expression" dxfId="220" priority="105">
      <formula>$B$147&lt;&gt;""</formula>
    </cfRule>
  </conditionalFormatting>
  <conditionalFormatting sqref="B148:C148">
    <cfRule type="expression" dxfId="219" priority="99">
      <formula>$B$148&lt;&gt;""</formula>
    </cfRule>
  </conditionalFormatting>
  <conditionalFormatting sqref="B150:C150">
    <cfRule type="expression" dxfId="218" priority="93">
      <formula>$B$150&lt;&gt;""</formula>
    </cfRule>
  </conditionalFormatting>
  <conditionalFormatting sqref="B151:C151">
    <cfRule type="expression" dxfId="217" priority="87">
      <formula>$B$151&lt;&gt;""</formula>
    </cfRule>
  </conditionalFormatting>
  <conditionalFormatting sqref="B152:C152">
    <cfRule type="expression" dxfId="216" priority="81">
      <formula>$B$152&lt;&gt;""</formula>
    </cfRule>
  </conditionalFormatting>
  <conditionalFormatting sqref="B153:C153">
    <cfRule type="expression" dxfId="215" priority="75">
      <formula>$B$153&lt;&gt;""</formula>
    </cfRule>
  </conditionalFormatting>
  <conditionalFormatting sqref="B33:G33">
    <cfRule type="expression" dxfId="214" priority="330">
      <formula>$B$33=""</formula>
    </cfRule>
  </conditionalFormatting>
  <conditionalFormatting sqref="B71:G71">
    <cfRule type="expression" dxfId="213" priority="460">
      <formula>$B$71&lt;&gt;""</formula>
    </cfRule>
    <cfRule type="expression" dxfId="212" priority="461">
      <formula>AND($B$7=$CA$8,$B$11=$CC$9)</formula>
    </cfRule>
  </conditionalFormatting>
  <conditionalFormatting sqref="B49:I49">
    <cfRule type="expression" dxfId="211" priority="323">
      <formula>$B$49=""</formula>
    </cfRule>
  </conditionalFormatting>
  <conditionalFormatting sqref="B65:I65">
    <cfRule type="expression" dxfId="210" priority="317">
      <formula>$B$65=""</formula>
    </cfRule>
  </conditionalFormatting>
  <conditionalFormatting sqref="B147:M148 B150:M153">
    <cfRule type="expression" dxfId="209" priority="106">
      <formula>$B$7=$CA$8</formula>
    </cfRule>
    <cfRule type="expression" dxfId="208" priority="69">
      <formula>$B$7=$CA$9</formula>
    </cfRule>
  </conditionalFormatting>
  <conditionalFormatting sqref="B7:P7">
    <cfRule type="expression" dxfId="207" priority="341">
      <formula>$B$7=""</formula>
    </cfRule>
  </conditionalFormatting>
  <conditionalFormatting sqref="B9:P9">
    <cfRule type="expression" dxfId="206" priority="340">
      <formula>$B$9=""</formula>
    </cfRule>
  </conditionalFormatting>
  <conditionalFormatting sqref="B11:P11">
    <cfRule type="expression" dxfId="205" priority="339">
      <formula>$B$11=""</formula>
    </cfRule>
  </conditionalFormatting>
  <conditionalFormatting sqref="B13:P13">
    <cfRule type="expression" dxfId="204" priority="426">
      <formula>$B$13=""</formula>
    </cfRule>
    <cfRule type="expression" dxfId="203" priority="425">
      <formula>$B$7=$CA$8</formula>
    </cfRule>
    <cfRule type="expression" dxfId="202" priority="424">
      <formula>$B$13&lt;&gt;""</formula>
    </cfRule>
  </conditionalFormatting>
  <conditionalFormatting sqref="B15:P15">
    <cfRule type="expression" dxfId="201" priority="336">
      <formula>$B$15=""</formula>
    </cfRule>
  </conditionalFormatting>
  <conditionalFormatting sqref="B19:P19">
    <cfRule type="expression" dxfId="200" priority="427">
      <formula>$B$7=$CA$9</formula>
    </cfRule>
    <cfRule type="expression" dxfId="199" priority="428">
      <formula>$B$19=""</formula>
    </cfRule>
  </conditionalFormatting>
  <conditionalFormatting sqref="B21:P21 B81:P81 B83:P83 B85:C85 P85 R158:AA163">
    <cfRule type="expression" dxfId="198" priority="458">
      <formula>$B$7=$CA$9</formula>
    </cfRule>
  </conditionalFormatting>
  <conditionalFormatting sqref="B25:P25">
    <cfRule type="expression" dxfId="197" priority="431">
      <formula>$B$25&lt;&gt;""</formula>
    </cfRule>
    <cfRule type="expression" dxfId="196" priority="432">
      <formula>B$7=$CA$9</formula>
    </cfRule>
  </conditionalFormatting>
  <conditionalFormatting sqref="B27:P27">
    <cfRule type="expression" dxfId="195" priority="475">
      <formula>$B$7=$CA$9</formula>
    </cfRule>
    <cfRule type="expression" dxfId="194" priority="474">
      <formula>$C$27&lt;&gt;""</formula>
    </cfRule>
  </conditionalFormatting>
  <conditionalFormatting sqref="B35:P35">
    <cfRule type="expression" dxfId="193" priority="328">
      <formula>$B$35=""</formula>
    </cfRule>
  </conditionalFormatting>
  <conditionalFormatting sqref="B45:P45">
    <cfRule type="expression" dxfId="192" priority="324">
      <formula>$B$45=""</formula>
    </cfRule>
  </conditionalFormatting>
  <conditionalFormatting sqref="B61:P61">
    <cfRule type="expression" dxfId="191" priority="318">
      <formula>$B$61=""</formula>
    </cfRule>
  </conditionalFormatting>
  <conditionalFormatting sqref="B73:P73">
    <cfRule type="expression" dxfId="190" priority="464">
      <formula>$B$73&lt;&gt;""</formula>
    </cfRule>
    <cfRule type="expression" dxfId="189" priority="465">
      <formula>AND($B$7=$CA$8,$B$11=$CC$9)</formula>
    </cfRule>
  </conditionalFormatting>
  <conditionalFormatting sqref="B75:P75 B77:H77">
    <cfRule type="expression" dxfId="188" priority="466">
      <formula>$B$11=$CC$9</formula>
    </cfRule>
  </conditionalFormatting>
  <conditionalFormatting sqref="B89:P89">
    <cfRule type="expression" dxfId="187" priority="436">
      <formula>$B$89&lt;&gt;""</formula>
    </cfRule>
    <cfRule type="expression" dxfId="186" priority="435">
      <formula>$B$7=$CA$9</formula>
    </cfRule>
    <cfRule type="expression" dxfId="185" priority="437">
      <formula>$B$7=$CA$8</formula>
    </cfRule>
  </conditionalFormatting>
  <conditionalFormatting sqref="B103:P103">
    <cfRule type="expression" dxfId="184" priority="315">
      <formula>$B$103=""</formula>
    </cfRule>
    <cfRule type="expression" dxfId="183" priority="312">
      <formula>$B$7="完了実績報告書"</formula>
    </cfRule>
  </conditionalFormatting>
  <conditionalFormatting sqref="B107:P107">
    <cfRule type="expression" dxfId="182" priority="314">
      <formula>$B$107=""</formula>
    </cfRule>
    <cfRule type="expression" dxfId="181" priority="311">
      <formula>$B$7="完了実績報告書"</formula>
    </cfRule>
  </conditionalFormatting>
  <conditionalFormatting sqref="B129:P129">
    <cfRule type="expression" dxfId="180" priority="438">
      <formula>$B$7=$CA$9</formula>
    </cfRule>
    <cfRule type="expression" dxfId="179" priority="439">
      <formula>$B$129=""</formula>
    </cfRule>
  </conditionalFormatting>
  <conditionalFormatting sqref="B131:P131">
    <cfRule type="expression" dxfId="178" priority="441">
      <formula>$B$131=""</formula>
    </cfRule>
    <cfRule type="expression" dxfId="177" priority="440">
      <formula>$B$7=$CA$9</formula>
    </cfRule>
  </conditionalFormatting>
  <conditionalFormatting sqref="B133:P133">
    <cfRule type="expression" dxfId="176" priority="443">
      <formula>$B$133=""</formula>
    </cfRule>
    <cfRule type="expression" dxfId="175" priority="442">
      <formula>$B$7=$CA$9</formula>
    </cfRule>
  </conditionalFormatting>
  <conditionalFormatting sqref="B135:P135">
    <cfRule type="expression" dxfId="174" priority="444">
      <formula>$B$7=$CA$9</formula>
    </cfRule>
    <cfRule type="expression" dxfId="173" priority="445">
      <formula>$B$135&lt;&gt;""</formula>
    </cfRule>
    <cfRule type="expression" dxfId="172" priority="446">
      <formula>$B$133=$CH$21</formula>
    </cfRule>
    <cfRule type="expression" dxfId="171" priority="447">
      <formula>$B$135=""</formula>
    </cfRule>
  </conditionalFormatting>
  <conditionalFormatting sqref="B137:P137">
    <cfRule type="expression" dxfId="170" priority="448">
      <formula>$B$7=$CA$9</formula>
    </cfRule>
    <cfRule type="expression" dxfId="169" priority="449">
      <formula>$B$137=""</formula>
    </cfRule>
  </conditionalFormatting>
  <conditionalFormatting sqref="B143:P143">
    <cfRule type="expression" dxfId="168" priority="111">
      <formula>$B$7=$CA$9</formula>
    </cfRule>
  </conditionalFormatting>
  <conditionalFormatting sqref="B145:Y145">
    <cfRule type="expression" dxfId="167" priority="109">
      <formula>$B$7=$CA$9</formula>
    </cfRule>
    <cfRule type="expression" dxfId="166" priority="61">
      <formula>$B$143&lt;&gt;""</formula>
    </cfRule>
  </conditionalFormatting>
  <conditionalFormatting sqref="B146:Y146">
    <cfRule type="expression" dxfId="165" priority="108">
      <formula>AND($B$7=$CA$9,B143="*")</formula>
    </cfRule>
  </conditionalFormatting>
  <conditionalFormatting sqref="B146:Y153">
    <cfRule type="expression" dxfId="164" priority="60">
      <formula>$B$143&lt;&gt;""</formula>
    </cfRule>
  </conditionalFormatting>
  <conditionalFormatting sqref="B169:BP218">
    <cfRule type="expression" dxfId="163" priority="2">
      <formula>$A169=""</formula>
    </cfRule>
  </conditionalFormatting>
  <conditionalFormatting sqref="C159:D159">
    <cfRule type="expression" dxfId="162" priority="29">
      <formula>$C$159=""</formula>
    </cfRule>
  </conditionalFormatting>
  <conditionalFormatting sqref="C169:D218">
    <cfRule type="expression" dxfId="161" priority="221">
      <formula>$C169&lt;&gt;""</formula>
    </cfRule>
    <cfRule type="expression" dxfId="160" priority="222">
      <formula>$A169&lt;&gt;""</formula>
    </cfRule>
  </conditionalFormatting>
  <conditionalFormatting sqref="D147:E147">
    <cfRule type="expression" dxfId="159" priority="104">
      <formula>$D$147&lt;&gt;""</formula>
    </cfRule>
  </conditionalFormatting>
  <conditionalFormatting sqref="D148:E148">
    <cfRule type="expression" dxfId="158" priority="98">
      <formula>$D$148&lt;&gt;""</formula>
    </cfRule>
  </conditionalFormatting>
  <conditionalFormatting sqref="D150:E150">
    <cfRule type="expression" dxfId="157" priority="92">
      <formula>$D$150&lt;&gt;""</formula>
    </cfRule>
  </conditionalFormatting>
  <conditionalFormatting sqref="D151:E151">
    <cfRule type="expression" dxfId="156" priority="86">
      <formula>$D$151&lt;&gt;""</formula>
    </cfRule>
  </conditionalFormatting>
  <conditionalFormatting sqref="D152:E152">
    <cfRule type="expression" dxfId="155" priority="80">
      <formula>$D$152&lt;&gt;""</formula>
    </cfRule>
  </conditionalFormatting>
  <conditionalFormatting sqref="D153:E153">
    <cfRule type="expression" dxfId="154" priority="74">
      <formula>$D$153&lt;&gt;""</formula>
    </cfRule>
  </conditionalFormatting>
  <conditionalFormatting sqref="E159">
    <cfRule type="expression" dxfId="153" priority="1">
      <formula>$E$159=""</formula>
    </cfRule>
  </conditionalFormatting>
  <conditionalFormatting sqref="E169:F218 K169:N218 W169:Z218">
    <cfRule type="expression" dxfId="152" priority="455">
      <formula>$B169=$CD$9</formula>
    </cfRule>
  </conditionalFormatting>
  <conditionalFormatting sqref="F147:G147">
    <cfRule type="expression" dxfId="151" priority="103">
      <formula>$F$147&lt;&gt;""</formula>
    </cfRule>
  </conditionalFormatting>
  <conditionalFormatting sqref="F148:G148">
    <cfRule type="expression" dxfId="150" priority="97">
      <formula>$F$148&lt;&gt;""</formula>
    </cfRule>
  </conditionalFormatting>
  <conditionalFormatting sqref="F150:G150">
    <cfRule type="expression" dxfId="149" priority="91">
      <formula>$F$150&lt;&gt;""</formula>
    </cfRule>
  </conditionalFormatting>
  <conditionalFormatting sqref="F151:G151">
    <cfRule type="expression" dxfId="148" priority="85">
      <formula>$F$151&lt;&gt;""</formula>
    </cfRule>
  </conditionalFormatting>
  <conditionalFormatting sqref="F152:G152">
    <cfRule type="expression" dxfId="147" priority="79">
      <formula>$F$152&lt;&gt;""</formula>
    </cfRule>
  </conditionalFormatting>
  <conditionalFormatting sqref="F153:G153">
    <cfRule type="expression" dxfId="146" priority="73">
      <formula>$F$153&lt;&gt;""</formula>
    </cfRule>
  </conditionalFormatting>
  <conditionalFormatting sqref="F159:H159">
    <cfRule type="expression" dxfId="145" priority="27">
      <formula>$F$159=""</formula>
    </cfRule>
  </conditionalFormatting>
  <conditionalFormatting sqref="G169:J218">
    <cfRule type="expression" dxfId="144" priority="218">
      <formula>$A169&lt;&gt;""</formula>
    </cfRule>
    <cfRule type="expression" dxfId="143" priority="217">
      <formula>$G169&lt;&gt;""</formula>
    </cfRule>
  </conditionalFormatting>
  <conditionalFormatting sqref="H147:I147">
    <cfRule type="expression" dxfId="142" priority="102">
      <formula>$H$147&lt;&gt;""</formula>
    </cfRule>
  </conditionalFormatting>
  <conditionalFormatting sqref="H148:I148">
    <cfRule type="expression" dxfId="141" priority="96">
      <formula>$H$148&lt;&gt;""</formula>
    </cfRule>
  </conditionalFormatting>
  <conditionalFormatting sqref="H150:I150">
    <cfRule type="expression" dxfId="140" priority="90">
      <formula>$H$150&lt;&gt;""</formula>
    </cfRule>
  </conditionalFormatting>
  <conditionalFormatting sqref="H151:I151">
    <cfRule type="expression" dxfId="139" priority="84">
      <formula>$H$151&lt;&gt;""</formula>
    </cfRule>
  </conditionalFormatting>
  <conditionalFormatting sqref="H152:I152">
    <cfRule type="expression" dxfId="138" priority="78">
      <formula>$H$152&lt;&gt;""</formula>
    </cfRule>
  </conditionalFormatting>
  <conditionalFormatting sqref="H153:I153">
    <cfRule type="expression" dxfId="137" priority="72">
      <formula>$H$153&lt;&gt;""</formula>
    </cfRule>
  </conditionalFormatting>
  <conditionalFormatting sqref="I159:K159">
    <cfRule type="expression" dxfId="136" priority="26">
      <formula>$I$159=""</formula>
    </cfRule>
  </conditionalFormatting>
  <conditionalFormatting sqref="J147:K147">
    <cfRule type="expression" dxfId="135" priority="101">
      <formula>$J$147&lt;&gt;""</formula>
    </cfRule>
  </conditionalFormatting>
  <conditionalFormatting sqref="J148:K148">
    <cfRule type="expression" dxfId="134" priority="95">
      <formula>$J$148&lt;&gt;""</formula>
    </cfRule>
  </conditionalFormatting>
  <conditionalFormatting sqref="J150:K150">
    <cfRule type="expression" dxfId="133" priority="89">
      <formula>$J$150&lt;&gt;""</formula>
    </cfRule>
  </conditionalFormatting>
  <conditionalFormatting sqref="J151:K151">
    <cfRule type="expression" dxfId="132" priority="83">
      <formula>$J$151&lt;&gt;""</formula>
    </cfRule>
  </conditionalFormatting>
  <conditionalFormatting sqref="J152:K152">
    <cfRule type="expression" dxfId="131" priority="77">
      <formula>$J$152&lt;&gt;""</formula>
    </cfRule>
  </conditionalFormatting>
  <conditionalFormatting sqref="J153:K153">
    <cfRule type="expression" dxfId="130" priority="71">
      <formula>$J$153&lt;&gt;""</formula>
    </cfRule>
  </conditionalFormatting>
  <conditionalFormatting sqref="J33:P33">
    <cfRule type="expression" dxfId="129" priority="329">
      <formula>$J$33=""</formula>
    </cfRule>
  </conditionalFormatting>
  <conditionalFormatting sqref="J53:P53">
    <cfRule type="expression" dxfId="128" priority="319">
      <formula>$J$53=""</formula>
    </cfRule>
  </conditionalFormatting>
  <conditionalFormatting sqref="J71:P71">
    <cfRule type="expression" dxfId="127" priority="463">
      <formula>AND($B$7=$CA$8,$B$11=$CC$9)</formula>
    </cfRule>
    <cfRule type="expression" dxfId="126" priority="462">
      <formula>$J$71&lt;&gt;""</formula>
    </cfRule>
  </conditionalFormatting>
  <conditionalFormatting sqref="J77:P77">
    <cfRule type="expression" dxfId="125" priority="469">
      <formula>AND($B$7=$CA$8,$B$11=$CC$9)</formula>
    </cfRule>
    <cfRule type="expression" dxfId="124" priority="468">
      <formula>$J$77&lt;&gt;""</formula>
    </cfRule>
  </conditionalFormatting>
  <conditionalFormatting sqref="K49:P49">
    <cfRule type="expression" dxfId="123" priority="322">
      <formula>$K$49=""</formula>
    </cfRule>
  </conditionalFormatting>
  <conditionalFormatting sqref="K65:P65">
    <cfRule type="expression" dxfId="122" priority="316">
      <formula>$K$65=""</formula>
    </cfRule>
  </conditionalFormatting>
  <conditionalFormatting sqref="L147:M147">
    <cfRule type="expression" dxfId="121" priority="100">
      <formula>$L$147&lt;&gt;""</formula>
    </cfRule>
  </conditionalFormatting>
  <conditionalFormatting sqref="L148:M148">
    <cfRule type="expression" dxfId="120" priority="94">
      <formula>$L$148&lt;&gt;""</formula>
    </cfRule>
  </conditionalFormatting>
  <conditionalFormatting sqref="L150:M150">
    <cfRule type="expression" dxfId="119" priority="88">
      <formula>$L$150&lt;&gt;""</formula>
    </cfRule>
  </conditionalFormatting>
  <conditionalFormatting sqref="L151:M151">
    <cfRule type="expression" dxfId="118" priority="82">
      <formula>$L$151&lt;&gt;""</formula>
    </cfRule>
  </conditionalFormatting>
  <conditionalFormatting sqref="L152:M152">
    <cfRule type="expression" dxfId="117" priority="76">
      <formula>$L$152&lt;&gt;""</formula>
    </cfRule>
  </conditionalFormatting>
  <conditionalFormatting sqref="L153:M153">
    <cfRule type="expression" dxfId="116" priority="70">
      <formula>$L$153&lt;&gt;""</formula>
    </cfRule>
  </conditionalFormatting>
  <conditionalFormatting sqref="N159:O159">
    <cfRule type="expression" dxfId="115" priority="25">
      <formula>$N$159=""</formula>
    </cfRule>
  </conditionalFormatting>
  <conditionalFormatting sqref="N149:Y153">
    <cfRule type="expression" dxfId="114" priority="68">
      <formula>$B$7=$CA$9</formula>
    </cfRule>
  </conditionalFormatting>
  <conditionalFormatting sqref="O169:O218">
    <cfRule type="expression" dxfId="113" priority="215">
      <formula>$O169&lt;&gt;""</formula>
    </cfRule>
    <cfRule type="expression" dxfId="112" priority="216">
      <formula>$A169&lt;&gt;""</formula>
    </cfRule>
  </conditionalFormatting>
  <conditionalFormatting sqref="P169:Q218">
    <cfRule type="expression" dxfId="111" priority="211">
      <formula>$P169&lt;&gt;""</formula>
    </cfRule>
    <cfRule type="expression" dxfId="110" priority="212">
      <formula>$A169&lt;&gt;""</formula>
    </cfRule>
  </conditionalFormatting>
  <conditionalFormatting sqref="R169:R218">
    <cfRule type="expression" dxfId="109" priority="35">
      <formula>$A169&lt;&gt;""</formula>
    </cfRule>
    <cfRule type="expression" dxfId="108" priority="34">
      <formula>$R169&lt;&gt;""</formula>
    </cfRule>
  </conditionalFormatting>
  <conditionalFormatting sqref="S169:S218">
    <cfRule type="expression" dxfId="107" priority="512">
      <formula>$S169&lt;&gt;""</formula>
    </cfRule>
    <cfRule type="expression" dxfId="106" priority="513">
      <formula>$A169&lt;&gt;""</formula>
    </cfRule>
  </conditionalFormatting>
  <conditionalFormatting sqref="T169:T218">
    <cfRule type="expression" dxfId="105" priority="514">
      <formula>$T169&lt;&gt;""</formula>
    </cfRule>
    <cfRule type="expression" dxfId="104" priority="515">
      <formula>$A169&lt;&gt;""</formula>
    </cfRule>
  </conditionalFormatting>
  <conditionalFormatting sqref="U169:U218">
    <cfRule type="expression" dxfId="103" priority="516">
      <formula>$U169&lt;&gt;""</formula>
    </cfRule>
    <cfRule type="expression" dxfId="102" priority="517">
      <formula>$A169&lt;&gt;""</formula>
    </cfRule>
  </conditionalFormatting>
  <conditionalFormatting sqref="V169:V218">
    <cfRule type="expression" dxfId="101" priority="519">
      <formula>$A169&lt;&gt;""</formula>
    </cfRule>
    <cfRule type="expression" dxfId="100" priority="518">
      <formula>$V169&lt;&gt;""</formula>
    </cfRule>
  </conditionalFormatting>
  <conditionalFormatting sqref="AA169:AD218">
    <cfRule type="expression" dxfId="99" priority="521">
      <formula>$A169&lt;&gt;""</formula>
    </cfRule>
    <cfRule type="expression" dxfId="98" priority="520">
      <formula>$AA169&lt;&gt;""</formula>
    </cfRule>
  </conditionalFormatting>
  <conditionalFormatting sqref="AB159">
    <cfRule type="expression" dxfId="97" priority="24">
      <formula>$AB$159=""</formula>
    </cfRule>
  </conditionalFormatting>
  <conditionalFormatting sqref="AC158:AC163">
    <cfRule type="expression" dxfId="96" priority="459">
      <formula>$B$7=$CA$8</formula>
    </cfRule>
  </conditionalFormatting>
  <conditionalFormatting sqref="AC159">
    <cfRule type="expression" dxfId="95" priority="23">
      <formula>AND(B$7=$CA$9,$AC$159="")</formula>
    </cfRule>
  </conditionalFormatting>
  <conditionalFormatting sqref="AD159:AF159">
    <cfRule type="expression" dxfId="94" priority="22">
      <formula>$AD$159=""</formula>
    </cfRule>
  </conditionalFormatting>
  <conditionalFormatting sqref="AE169:AG218">
    <cfRule type="expression" dxfId="93" priority="523">
      <formula>$A169&lt;&gt;""</formula>
    </cfRule>
    <cfRule type="expression" dxfId="92" priority="522">
      <formula>$AE169&lt;&gt;""</formula>
    </cfRule>
  </conditionalFormatting>
  <conditionalFormatting sqref="AG159:AH159">
    <cfRule type="expression" dxfId="91" priority="21">
      <formula>$AG$159=""</formula>
    </cfRule>
  </conditionalFormatting>
  <conditionalFormatting sqref="AH169:AK218">
    <cfRule type="expression" dxfId="90" priority="524">
      <formula>$AH169&lt;&gt;""</formula>
    </cfRule>
    <cfRule type="expression" dxfId="89" priority="525">
      <formula>$A169&lt;&gt;""</formula>
    </cfRule>
  </conditionalFormatting>
  <conditionalFormatting sqref="AM159:AN159">
    <cfRule type="expression" dxfId="88" priority="20">
      <formula>$AM$159=""</formula>
    </cfRule>
  </conditionalFormatting>
  <conditionalFormatting sqref="AN169:AO218">
    <cfRule type="expression" dxfId="87" priority="526">
      <formula>$AN169&lt;&gt;""</formula>
    </cfRule>
    <cfRule type="expression" dxfId="86" priority="527">
      <formula>$A169&lt;&gt;""</formula>
    </cfRule>
  </conditionalFormatting>
  <conditionalFormatting sqref="AR169:AR218">
    <cfRule type="expression" dxfId="85" priority="528">
      <formula>$AR169&lt;&gt;""</formula>
    </cfRule>
    <cfRule type="expression" dxfId="84" priority="529">
      <formula>$A169&lt;&gt;""</formula>
    </cfRule>
  </conditionalFormatting>
  <conditionalFormatting sqref="AS169:AS218">
    <cfRule type="expression" dxfId="83" priority="3">
      <formula>$AS169&lt;&gt;""</formula>
    </cfRule>
    <cfRule type="expression" dxfId="82" priority="4">
      <formula>$A169&lt;&gt;""</formula>
    </cfRule>
  </conditionalFormatting>
  <conditionalFormatting sqref="AT169:AT218">
    <cfRule type="expression" dxfId="81" priority="562">
      <formula>$AT169&lt;&gt;""</formula>
    </cfRule>
    <cfRule type="expression" dxfId="80" priority="563">
      <formula>$A169&lt;&gt;""</formula>
    </cfRule>
  </conditionalFormatting>
  <conditionalFormatting sqref="AU169:AV218">
    <cfRule type="expression" dxfId="79" priority="564">
      <formula>$AU169&lt;&gt;""</formula>
    </cfRule>
    <cfRule type="expression" dxfId="78" priority="565">
      <formula>$A169&lt;&gt;""</formula>
    </cfRule>
  </conditionalFormatting>
  <conditionalFormatting sqref="AV158:AW163">
    <cfRule type="expression" dxfId="77" priority="66">
      <formula>$B$7=$CA$8</formula>
    </cfRule>
  </conditionalFormatting>
  <conditionalFormatting sqref="AV159:AW159">
    <cfRule type="expression" dxfId="76" priority="19">
      <formula>AND($B$7=$CA$9,$AV$159="")</formula>
    </cfRule>
  </conditionalFormatting>
  <conditionalFormatting sqref="AW169:AX218">
    <cfRule type="expression" dxfId="75" priority="566">
      <formula>$AW169&lt;&gt;""</formula>
    </cfRule>
    <cfRule type="expression" dxfId="74" priority="567">
      <formula>$A169&lt;&gt;""</formula>
    </cfRule>
  </conditionalFormatting>
  <conditionalFormatting sqref="AY169:AZ218">
    <cfRule type="expression" dxfId="73" priority="568">
      <formula>$AY169&lt;&gt;""</formula>
    </cfRule>
    <cfRule type="expression" dxfId="72" priority="569">
      <formula>$A169&lt;&gt;""</formula>
    </cfRule>
  </conditionalFormatting>
  <conditionalFormatting sqref="AZ159">
    <cfRule type="expression" dxfId="71" priority="18">
      <formula>$AZ$159=""</formula>
    </cfRule>
  </conditionalFormatting>
  <conditionalFormatting sqref="BA159:BC159">
    <cfRule type="expression" dxfId="70" priority="9">
      <formula>$BA$159=""</formula>
    </cfRule>
    <cfRule type="expression" dxfId="69" priority="8">
      <formula>$BA159=$CD$8</formula>
    </cfRule>
  </conditionalFormatting>
  <conditionalFormatting sqref="BE169:BF218">
    <cfRule type="expression" dxfId="68" priority="570">
      <formula>$BE169&lt;&gt;""</formula>
    </cfRule>
    <cfRule type="expression" dxfId="67" priority="571">
      <formula>$A169&lt;&gt;""</formula>
    </cfRule>
  </conditionalFormatting>
  <conditionalFormatting sqref="BM169:BN218">
    <cfRule type="expression" dxfId="66" priority="572">
      <formula>$BM169&lt;&gt;""</formula>
    </cfRule>
    <cfRule type="expression" dxfId="65" priority="573">
      <formula>$A169&lt;&gt;""</formula>
    </cfRule>
  </conditionalFormatting>
  <dataValidations count="116">
    <dataValidation type="textLength" imeMode="halfAlpha" operator="equal" allowBlank="1" showInputMessage="1" showErrorMessage="1" promptTitle="申請番号(完了実績報告時のみ)" prompt="交付申請時に附番された6桁の申請番号を記入" sqref="B13:P13" xr:uid="{21272A3A-3D12-42AC-A4A0-62D23955A70C}">
      <formula1>6</formula1>
    </dataValidation>
    <dataValidation type="date" imeMode="halfAlpha" operator="greaterThan" allowBlank="1" showInputMessage="1" showErrorMessage="1" promptTitle="提出日" prompt="半角英数字で入力⇒例）2026/5/10" sqref="B15:P15" xr:uid="{DB58BB6F-8A9B-4EEB-8415-90E173A36089}">
      <formula1>46118</formula1>
    </dataValidation>
    <dataValidation allowBlank="1" showInputMessage="1" showErrorMessage="1" promptTitle="申請者管理番号" prompt="申請者側で管理する番号。※必要であれば記入" sqref="B17:P17" xr:uid="{BB797F89-1244-49DF-B3D4-D2C05532BE82}"/>
    <dataValidation type="textLength" operator="equal" allowBlank="1" showInputMessage="1" showErrorMessage="1" promptTitle="補助対象充電設備の申請番号(交付申請時のみ)" prompt="一体的導入の充電設備申請番号を入力（1つのセルに1申請番号）" sqref="B21:P21" xr:uid="{D50A5DB1-B97A-40BB-8FDE-760EF86BC77F}">
      <formula1>6</formula1>
    </dataValidation>
    <dataValidation type="date" imeMode="halfAlpha" operator="greaterThan" allowBlank="1" showInputMessage="1" showErrorMessage="1" promptTitle="交付決定日(完了実績報告時のみ)" prompt="交付決定通知に記載の交付決定日を記入。ただし、変更交付決定を受けている場合は、変更交付決定日を記入。半角英数字で入力⇒例）2026/5/10" sqref="B25:P25" xr:uid="{6929D376-B937-49AD-A5DC-F741FFB17052}">
      <formula1>46118</formula1>
    </dataValidation>
    <dataValidation allowBlank="1" showInputMessage="1" showErrorMessage="1" promptTitle="申請者　社名又は名称" prompt="個人事業主の場合はチェックボックスにチェックを入れてください。" sqref="P31" xr:uid="{147B1C9B-E85E-4C74-B05A-EEA92D3224FC}"/>
    <dataValidation type="textLength" imeMode="halfAlpha" operator="equal" allowBlank="1" showInputMessage="1" showErrorMessage="1" promptTitle="郵便番号" prompt="郵便番号の上３桁を記入ください（半角数字で入力）" sqref="B33:G33" xr:uid="{7E13FC1F-6917-4E7C-BB30-9A3DC5920EB9}">
      <formula1>3</formula1>
    </dataValidation>
    <dataValidation type="textLength" imeMode="halfAlpha" operator="equal" allowBlank="1" showInputMessage="1" showErrorMessage="1" promptTitle="郵便番号" prompt="郵便番号の下4桁を記入ください（半角数字で入力）" sqref="J33:P33" xr:uid="{A9740D40-4DA6-473D-9B73-AFCA2FE8D309}">
      <formula1>4</formula1>
    </dataValidation>
    <dataValidation allowBlank="1" showInputMessage="1" showErrorMessage="1" promptTitle="住所" prompt="申請者の住所を都道府県名より記入ください。" sqref="B35:P35" xr:uid="{8B5AC321-D536-46FB-A8B3-90BD2EAE366C}"/>
    <dataValidation allowBlank="1" showInputMessage="1" showErrorMessage="1" promptTitle="住所（ビル名）" prompt="申請者住所にビル名がある場合はビル名を記入ください" sqref="B37:P37" xr:uid="{88961F03-E6A0-48FE-AED8-72F4CCDCC189}"/>
    <dataValidation allowBlank="1" showInputMessage="1" showErrorMessage="1" promptTitle="代表者役職名" prompt="代表者に役職名がある場合は、役職名を入力ください。個人事業主の場合は入力不要です。" sqref="B39:H39" xr:uid="{6244C72C-9BCE-40C3-B4BC-945930A58900}"/>
    <dataValidation allowBlank="1" showInputMessage="1" showErrorMessage="1" promptTitle="代表者氏名" prompt="代表者の氏名を記入ください。個人事業主の場合は入力不要です。" sqref="J39:P39" xr:uid="{21BD9B20-1637-45A6-A21A-9F72048A3A6A}"/>
    <dataValidation allowBlank="1" showInputMessage="1" showErrorMessage="1" promptTitle="責任者役職名" prompt="責任者に役職がある場合は記入ください" sqref="B43:H43" xr:uid="{68C8A860-CF21-49D1-BBE4-DD563910748C}"/>
    <dataValidation imeMode="halfAlpha" allowBlank="1" showInputMessage="1" showErrorMessage="1" promptTitle="責任者電話番号" prompt="責任者の電話番号を半角数字で記入ください(例）03-000-0000" sqref="B45:P45" xr:uid="{4CA75DEF-A44D-4718-A396-996A7E531908}"/>
    <dataValidation imeMode="halfAlpha" allowBlank="1" showInputMessage="1" showErrorMessage="1" promptTitle="責任者FAX番号" prompt="責任者のFAX番号を半角数字で記入ください(例)03-0000-0000" sqref="B47:P47" xr:uid="{E8FC0F8F-2033-4500-A85A-79FC5EBD0D65}"/>
    <dataValidation imeMode="halfAlpha" allowBlank="1" showInputMessage="1" showErrorMessage="1" promptTitle="責任者メールアドレス" prompt="責任者のメールアドレス（＠の前まで）を記入ください" sqref="B49:I49" xr:uid="{D9120B8D-9469-440F-B652-F31C1BCC7AB0}"/>
    <dataValidation imeMode="halfAlpha" allowBlank="1" showInputMessage="1" showErrorMessage="1" promptTitle="責任者メールアドレス" prompt="責任者メールアドレス（ドメイン）を記入ください" sqref="K49:P49" xr:uid="{5F572D1E-39E4-4D6A-9C80-5CA4287D524A}"/>
    <dataValidation allowBlank="1" showInputMessage="1" showErrorMessage="1" promptTitle="担当者役職名" prompt="担当者に役職がある場合は記入ください" sqref="B53:H53" xr:uid="{1F43832D-CA80-4673-A857-1C4AAE85C6E0}"/>
    <dataValidation allowBlank="1" showInputMessage="1" showErrorMessage="1" promptTitle="担当者氏名" prompt="担当者の氏名を記入ください" sqref="J53:P53" xr:uid="{C8CC5A88-938C-4CB4-AC08-2CD525D5B145}"/>
    <dataValidation type="textLength" imeMode="halfAlpha" operator="equal" allowBlank="1" showInputMessage="1" showErrorMessage="1" promptTitle="郵便番号" prompt="担当者の郵便番号が申請者の郵便番号と異なる場合は記入ください" sqref="B55:G55" xr:uid="{37143B7D-012E-4041-8A77-960889C57FBD}">
      <formula1>3</formula1>
    </dataValidation>
    <dataValidation type="textLength" operator="equal" allowBlank="1" showInputMessage="1" showErrorMessage="1" promptTitle="郵便番号" prompt="担当者の郵便番号が申請者の郵便番号と異なる場合は記入ください" sqref="J55:P55" xr:uid="{F3A1912B-8C87-4D6E-BC4D-89146B58F659}">
      <formula1>4</formula1>
    </dataValidation>
    <dataValidation allowBlank="1" showInputMessage="1" showErrorMessage="1" promptTitle="担当者住所" prompt="担当者の住所が申請者の住所と異なる場合は都道府県名より記入ください" sqref="B57:P57" xr:uid="{02DCE581-3345-4A1B-92C7-FA83026B516F}"/>
    <dataValidation allowBlank="1" showInputMessage="1" showErrorMessage="1" promptTitle="担当者住所（ビル名）" prompt="担当者の住所と申請者の住所が異なる場合は記入ください" sqref="B59:P59" xr:uid="{0835340F-E870-497A-A712-F45C91954BDD}"/>
    <dataValidation imeMode="halfAlpha" allowBlank="1" showInputMessage="1" showErrorMessage="1" promptTitle="担当者FAX番号" prompt="担当者のFAX番号を半角数字記入ください(例)03-0000-0000" sqref="B63:P63" xr:uid="{C910C86A-A0F8-4F93-AAC8-9584E75069C0}"/>
    <dataValidation imeMode="halfAlpha" allowBlank="1" showInputMessage="1" showErrorMessage="1" promptTitle="担当者電話番号" prompt="担当者の電話番号を半角数字記入ください(例)03-0000-0000" sqref="B61:P61" xr:uid="{0E68F190-DA5B-4102-9F0C-8DB19DEFA03B}"/>
    <dataValidation imeMode="halfAlpha" allowBlank="1" showInputMessage="1" showErrorMessage="1" promptTitle="担当者メールアドレス" prompt="担当者のメールアドレス（＠の前まで）を記入ください" sqref="B65:I65" xr:uid="{C26D3DF6-C7BA-48F9-9284-7C1FE567A501}"/>
    <dataValidation imeMode="halfAlpha" allowBlank="1" showInputMessage="1" showErrorMessage="1" promptTitle="担当者メールアドレス" prompt="担当者のメールアドレス（ドメイン）を記入ください" sqref="K65:P65" xr:uid="{D2E83AE2-EA4B-4673-B8D4-1F961033C3B1}"/>
    <dataValidation type="textLength" imeMode="halfAlpha" operator="greaterThanOrEqual" allowBlank="1" showInputMessage="1" showErrorMessage="1" promptTitle="変更車検証の登録番号（一連指定番号）" prompt="変更登録車検証に記載の登録番号の一連指定番号(1桁～4桁)を記入。" sqref="Z169:Z218" xr:uid="{EAF94BD1-A5D0-41CA-98A7-65EAA5F4E463}">
      <formula1>1</formula1>
    </dataValidation>
    <dataValidation type="list" showInputMessage="1" promptTitle="営業所名（変更時）" prompt="変更後の営業所名を記入" sqref="E169:F218" xr:uid="{384664C3-D5A7-4E22-82C3-6EA69A8C2C36}">
      <formula1>$C169</formula1>
    </dataValidation>
    <dataValidation type="textLength" imeMode="halfAlpha" operator="equal" allowBlank="1" showInputMessage="1" showErrorMessage="1" promptTitle="前年度申請番号" prompt="令和６年度補正予算にて複数年度申請した場合のみ、令和６年度補正予算にて附番された申請番号を記入" sqref="B81:P81" xr:uid="{21CFCF8C-EF5C-4D79-BA3B-368A50F22393}">
      <formula1>6</formula1>
    </dataValidation>
    <dataValidation type="textLength" imeMode="halfAlpha" operator="equal" allowBlank="1" showInputMessage="1" showErrorMessage="1" sqref="H93 AS93" xr:uid="{2C1CE159-0763-4EB9-A585-B0633978EE38}">
      <formula1>3</formula1>
    </dataValidation>
    <dataValidation type="textLength" imeMode="halfAlpha" operator="equal" allowBlank="1" showInputMessage="1" showErrorMessage="1" sqref="J93 AU93" xr:uid="{F4C49815-FCBB-4430-97E5-ADF96964F145}">
      <formula1>4</formula1>
    </dataValidation>
    <dataValidation allowBlank="1" showInputMessage="1" showErrorMessage="1" promptTitle="交付決定番号(完了実績報告時のみ)" prompt="交付決定通知記載の番号(環補電ホ第　号の間）を記入。ただし、_x000a_変更交付決定を受けている場合は、変更交付決定番号(環補電ホ第　号の間）を記入。" sqref="C27:O27" xr:uid="{453D34AC-2BF4-43EB-AF61-6B98CAE16361}"/>
    <dataValidation type="list" allowBlank="1" showInputMessage="1" showErrorMessage="1" promptTitle="作成申請書類" prompt="作成する申請書の種類をプルダウンより選択" sqref="B7:P7" xr:uid="{4140FACE-4001-4655-8015-F8660417396D}">
      <formula1>$CA$8:$CA$9</formula1>
    </dataValidation>
    <dataValidation type="list" allowBlank="1" showInputMessage="1" showErrorMessage="1" promptTitle="提出方法" prompt="提出方法をプルダウンより選択" sqref="B9:P9" xr:uid="{D9E873FE-1645-4694-BC5B-5D179C7B4AAF}">
      <formula1>$CB$8:$CB$10</formula1>
    </dataValidation>
    <dataValidation type="list" allowBlank="1" showInputMessage="1" showErrorMessage="1" promptTitle="申請方法" prompt="申請方法をプルダウンより選択" sqref="B11:P11" xr:uid="{E7F9F52F-D081-42BA-81D4-98A19EBDDA2A}">
      <formula1>$CC$8:$CC$9</formula1>
    </dataValidation>
    <dataValidation type="list" allowBlank="1" showInputMessage="1" showErrorMessage="1" sqref="BI126:BJ130" xr:uid="{30A6B103-5136-426C-B73C-E3FDD7C9D399}">
      <formula1>$CD$8:$CD$9</formula1>
    </dataValidation>
    <dataValidation type="list" allowBlank="1" showInputMessage="1" showErrorMessage="1" promptTitle="CO2排出削減のための取り組み(交付申請時のみ)" prompt="プルダウンより選択" sqref="B103:P103" xr:uid="{8BFDC142-F8AB-4BEF-8519-66937407B879}">
      <formula1>$CE$8:$CE$10</formula1>
    </dataValidation>
    <dataValidation type="list" allowBlank="1" showInputMessage="1" showErrorMessage="1" promptTitle="経営する事業(交付申請時のみ)" prompt="車両使用者の経営する事業をプルダウンより選択。個人事業主で軽貨物運送事業の方は「1.運輸、運送、倉庫」を選択してください。" sqref="B133:P133" xr:uid="{9B30F4E0-8435-433B-B400-1CB00898828F}">
      <formula1>$CH$8:$CH$21</formula1>
    </dataValidation>
    <dataValidation type="list" allowBlank="1" showInputMessage="1" showErrorMessage="1" promptTitle="車両の用途(交付申請時のみ)" prompt="車両使用者の車両使用用途をプルダウンより選択。個人事業主で軽貨物運送事業の方は「1.貨物運送」を選択してください。" sqref="B137:P137" xr:uid="{DD5F30D7-6782-48A2-A3F6-045432EBE584}">
      <formula1>$CK$8:$CK$17</formula1>
    </dataValidation>
    <dataValidation type="list" allowBlank="1" showInputMessage="1" showErrorMessage="1" promptTitle="種類" prompt="プルダウンより選択。" sqref="O169:O218" xr:uid="{47AB033B-9252-453B-8045-1E4425AFFAC0}">
      <formula1>$CN$8:$CN$13</formula1>
    </dataValidation>
    <dataValidation type="list" allowBlank="1" showInputMessage="1" showErrorMessage="1" promptTitle="事業用・自家用の別" prompt="プルダウンより選択。" sqref="R169:R218" xr:uid="{1BC2033B-177A-4C65-95D7-D2B27F704002}">
      <formula1>$CP$8:$CP$9</formula1>
    </dataValidation>
    <dataValidation type="list" allowBlank="1" showInputMessage="1" showErrorMessage="1" promptTitle="誓約書の内容(交付申請時のみ)" prompt="誓約書のチェックボックスに内容を熟読いただき、全てに合意する場合はプルダウンより選択。※全てに合意いただけない場合は本補助金申請することは出来ません" sqref="B107:P107" xr:uid="{DA11A96B-FFFC-4224-9844-7D9314DDFF70}">
      <formula1>$CG$8</formula1>
    </dataValidation>
    <dataValidation type="textLength" operator="equal" allowBlank="1" showInputMessage="1" showErrorMessage="1" promptTitle="非化石管理番号" prompt="非化石管理番号を取得している場合のみ記入" sqref="B143:P143" xr:uid="{54440A82-9801-493C-AC38-02B9BFF29BD1}">
      <formula1>6</formula1>
    </dataValidation>
    <dataValidation allowBlank="1" showInputMessage="1" showErrorMessage="1" promptTitle="申請者　社名又は名称" prompt="申請事業者名を記入ください。個人事業主の場合は、新規登録車検証上の所有者欄に記載の名称を記入し、右側のチェックボックスにチェックを入れてください。" sqref="B31:N31" xr:uid="{D944F06E-7D36-4266-9E41-AEF95EBAD9D9}"/>
    <dataValidation type="custom" allowBlank="1" showInputMessage="1" showErrorMessage="1" promptTitle="貸渡先事業者名(リース申請時のみ)" prompt="貸渡先の事業者名を記入。個人事業主の場合は、車検証上の使用者名義を記入し、右側のチェックボックスにチェックを入れてください。" sqref="B69:N69" xr:uid="{EA9C1121-7B54-4504-9276-11B82841ED1B}">
      <formula1>B11=CC9</formula1>
    </dataValidation>
    <dataValidation allowBlank="1" showInputMessage="1" showErrorMessage="1" promptTitle="事業者名" prompt="個人事業主の場合はチェックボックスにチェックを入れてください。" sqref="P69" xr:uid="{7FC5AAB8-6173-45E7-A0D8-85F944D18315}"/>
    <dataValidation type="list" allowBlank="1" showInputMessage="1" showErrorMessage="1" promptTitle="通称名" prompt="プルダウンより選択" sqref="I159:K159" xr:uid="{27597C64-7CAE-4844-AFC6-F9CC4E480736}">
      <formula1>INDIRECT($F$159)</formula1>
    </dataValidation>
    <dataValidation type="list" allowBlank="1" showInputMessage="1" showErrorMessage="1" promptTitle="型式（ハイフン左側）" prompt="プルダウンより選択。型式が「不明」の場合は空欄。" sqref="AL169:AL218" xr:uid="{DC8C96CF-B8A4-427A-8F1B-EF0F35B17D7E}">
      <formula1>$CX$31:$DE$31</formula1>
    </dataValidation>
    <dataValidation type="list" allowBlank="1" showInputMessage="1" showErrorMessage="1" promptTitle="通称名" prompt="プルダウンより選択。" sqref="AH169:AK218" xr:uid="{BF91BDEB-6EAA-4C78-9492-A8B9357B6B69}">
      <formula1>INDIRECT($AE169)</formula1>
    </dataValidation>
    <dataValidation type="date" allowBlank="1" showInputMessage="1" showErrorMessage="1" promptTitle="補助事業の完了予定年月日(交付申請時のみ)" prompt="車両の登録予定日を記入（複数台申請の場合は、最も遅い登録日を記入）半角英数字で入力⇒例）2026/5/10" sqref="B19:P19" xr:uid="{58B635E3-5C3A-4A67-B363-3D3D00F167BA}">
      <formula1>46055</formula1>
      <formula2>46402</formula2>
    </dataValidation>
    <dataValidation type="textLength" imeMode="halfAlpha" operator="equal" allowBlank="1" showInputMessage="1" showErrorMessage="1" promptTitle="郵便番号(リース申請時のみ)" prompt="貸渡先の郵便番号（左側）を記入" sqref="B71:G71" xr:uid="{97BE08D1-B690-405E-8DD1-3CA7A1A40325}">
      <formula1>3</formula1>
    </dataValidation>
    <dataValidation type="textLength" operator="equal" allowBlank="1" showInputMessage="1" showErrorMessage="1" promptTitle="郵便番号(リース申請時のみ)" prompt="貸渡先の郵便番号（右側）を記入" sqref="J71:P71" xr:uid="{8BB84420-0FA0-4098-AF6F-1B3CA3C6E425}">
      <formula1>4</formula1>
    </dataValidation>
    <dataValidation allowBlank="1" showInputMessage="1" showErrorMessage="1" promptTitle="住所(リース申請時のみ)" prompt="貸渡先の住所を都道府県名より記入してください" sqref="B73:P73" xr:uid="{1B65CDCB-49D3-4028-9E5D-C87595DCB1D4}"/>
    <dataValidation allowBlank="1" showInputMessage="1" showErrorMessage="1" promptTitle="住所（ビル名）(リース申請時のみ)" prompt="貸渡先の住所（ビル名）を記入" sqref="B75:P75" xr:uid="{A2D1CDBC-7927-4382-9DAE-0A16C99361C7}"/>
    <dataValidation allowBlank="1" showInputMessage="1" showErrorMessage="1" promptTitle="代表者役職(リース申請時のみ)" prompt="貸渡先の代表者の役職を記入" sqref="B77:H77" xr:uid="{602CA427-BDE5-443E-B68F-208072C42FA4}"/>
    <dataValidation allowBlank="1" showInputMessage="1" showErrorMessage="1" promptTitle="代表者氏名(リース申請時のみ)" prompt="貸渡先の代表者氏名を記入" sqref="J77:P77" xr:uid="{AB0D41B1-8DE3-4CEE-8F32-5F3EAFBACE7E}"/>
    <dataValidation type="date" allowBlank="1" showInputMessage="1" showErrorMessage="1" promptTitle="前年度交付決定年月日" prompt="令和６年度補正予算にて複数年度申請をした場合のみ、令和６年度補正予算の交付決定通知に記載の日付を記入。ただし、変更交付決定がおりている場合は、変更交付決定通知記載の日付を記入。半角英数字で入力⇒例）2026/5/10" sqref="B83:P83" xr:uid="{EAE34969-ED36-4116-A8C4-F8FAA296338F}">
      <formula1>45793</formula1>
      <formula2>46059</formula2>
    </dataValidation>
    <dataValidation type="list" allowBlank="1" showInputMessage="1" showErrorMessage="1" promptTitle="共同事業者申請書提出の有無(交付申請時のみ)" prompt="プルダウンで選択ください" sqref="B89:P89" xr:uid="{147D3D4E-DC1F-4A19-9C05-E09E2F282977}">
      <formula1>$CD$8:$CD$9</formula1>
    </dataValidation>
    <dataValidation allowBlank="1" showInputMessage="1" showErrorMessage="1" promptTitle="金融機関名(完了実績報告時のみ)" prompt="振込先の金融機関名を記入" sqref="B111" xr:uid="{35F8AE29-FA27-413A-8C1A-8DD2B3A4D400}"/>
    <dataValidation type="textLength" operator="equal" allowBlank="1" showInputMessage="1" showErrorMessage="1" promptTitle="金融機関コード(完了実績報告時のみ)" prompt="振込先の4桁の金融機関コードを記入" sqref="B113" xr:uid="{7B32C182-A2B7-4127-8A84-109704DA3118}">
      <formula1>4</formula1>
    </dataValidation>
    <dataValidation allowBlank="1" showInputMessage="1" showErrorMessage="1" promptTitle="支店名(完了実績報告時のみ)" prompt="振込先の金融機関の支店名を記入" sqref="B115" xr:uid="{3D248880-07D4-4E12-B4FD-9ACBE400ABE0}"/>
    <dataValidation type="textLength" operator="equal" allowBlank="1" showInputMessage="1" showErrorMessage="1" promptTitle="支店コード(完了実績報告時のみ)" prompt="振込先の3桁の支店コードを記入" sqref="B117" xr:uid="{44BE04C4-4518-41C6-80D8-1C2A61ACE769}">
      <formula1>3</formula1>
    </dataValidation>
    <dataValidation type="list" allowBlank="1" showInputMessage="1" showErrorMessage="1" promptTitle="預金の種別(完了実績報告時のみ)" prompt="プルダウンより選択" sqref="B119" xr:uid="{069909BB-543D-4EDD-B6BB-565582CA75DD}">
      <formula1>$CF$8:$CF$11</formula1>
    </dataValidation>
    <dataValidation imeMode="halfAlpha" allowBlank="1" showInputMessage="1" showErrorMessage="1" promptTitle="口座番号(完了実績報告時のみ)" prompt="振込先の口座番号を記入" sqref="B121" xr:uid="{DF7EBDC4-0A6C-442C-9462-33F542AAE662}"/>
    <dataValidation imeMode="halfKatakana" allowBlank="1" showInputMessage="1" showErrorMessage="1" promptTitle="口座名義フリガナ(完了実績報告時のみ)" prompt="振込先の口座名義フリガナを半角カナで記入。フリガナ略称は右の図を参照" sqref="B123" xr:uid="{9ADE625C-F669-45E9-8CC9-8F3AFA489068}"/>
    <dataValidation type="list" showInputMessage="1" promptTitle="口座名義(完了実績報告時のみ)" prompt="プルダウンより選択。プルダウンにない場合は直接記入。" sqref="B125" xr:uid="{5736A60C-7ADB-4C49-A7D5-6B123B71CA93}">
      <formula1>$B$31</formula1>
    </dataValidation>
    <dataValidation imeMode="halfAlpha" allowBlank="1" showInputMessage="1" showErrorMessage="1" promptTitle="資本金(交付申請時のみ)" prompt="車両使用者の資本金を記入。個人または自治体は記入不要" sqref="B129:P129" xr:uid="{14871D8A-CDAF-4328-9111-044A963C5C56}"/>
    <dataValidation imeMode="halfAlpha" allowBlank="1" showInputMessage="1" showErrorMessage="1" promptTitle="従業員数(交付申請時のみ)" prompt="車両使用者の従業員数を記入。個人の場合は代表者を含めない従業員数を記入。自治体は記入不要。" sqref="B131:P131" xr:uid="{E700F18F-196E-472C-A0A2-C999A6D8FAE1}"/>
    <dataValidation allowBlank="1" showInputMessage="1" showErrorMessage="1" promptTitle="その他の場合(交付申請時のみ)" prompt="経営する事業が14.その他の場合のみ記入" sqref="B135:P135" xr:uid="{4F82E8B2-D8AC-43E1-894A-9F26C38EC0D5}"/>
    <dataValidation allowBlank="1" showInputMessage="1" showErrorMessage="1" promptTitle="その他の場合(交付申請時のみ)" prompt="車両の用途で10.その他を選択した場合のみ記入" sqref="B139:P139" xr:uid="{0E66D0D7-D499-4368-8120-A380A6CBF5B1}"/>
    <dataValidation allowBlank="1" showInputMessage="1" showErrorMessage="1" promptTitle="8トン以下の導入計画台数(交付申請時のみ)" prompt="A列記載の車両の年度毎の保有計画台数を記入。0の場合も0と記入。" sqref="B147:M148 B150:M153" xr:uid="{81F31988-79C1-452B-A3E0-9A484F1D3052}"/>
    <dataValidation allowBlank="1" showInputMessage="1" showErrorMessage="1" promptTitle="8トン超(交付申請時のみ)※任意提出" prompt="車両総重量8トン超商用車は非化石エネルギーへの転換定量目標は定められていないため提出は任意" sqref="N149:Y153" xr:uid="{28341CBF-ED7F-4670-9907-077BFAFEDA16}"/>
    <dataValidation allowBlank="1" showInputMessage="1" showErrorMessage="1" promptTitle="前年度交付決定番号" prompt="令和６年度補正予算にて複数年度申請をした場合のみ、令和６年度補正予算の交付決定通知に記載の交付決定番号を記入。ただし、変更交付決定がおりている場合は、変更交付決定通知記載の変更交付決定番号を記入。" sqref="C85:O85" xr:uid="{D839F8C6-C36A-47FA-BE65-73AB581E5D66}"/>
    <dataValidation type="list" allowBlank="1" showInputMessage="1" showErrorMessage="1" promptTitle="種類" prompt="プルダウンより選択" sqref="B159:B163" xr:uid="{151A6897-0AB5-442C-BA9C-41ABE84FB520}">
      <formula1>$CN$8:$CN$13</formula1>
    </dataValidation>
    <dataValidation type="list" allowBlank="1" showInputMessage="1" showErrorMessage="1" promptTitle="区分" prompt="プルダウンより選択" sqref="C159:D163" xr:uid="{C860EA5A-369D-4BDF-AC80-EC6B8231978E}">
      <formula1>$CO$8:$CO$13</formula1>
    </dataValidation>
    <dataValidation type="list" allowBlank="1" showInputMessage="1" showErrorMessage="1" promptTitle="事業用・自家用の別" prompt="プルダウンより選択" sqref="E159:E163" xr:uid="{4BA2F4A3-9277-4EF4-97C4-818F2F4147BF}">
      <formula1>$CP$8:$CP$9</formula1>
    </dataValidation>
    <dataValidation type="list" allowBlank="1" showInputMessage="1" showErrorMessage="1" promptTitle="車名" prompt="プルダウンより選択" sqref="F159:H163" xr:uid="{5DC79E6F-90F3-42B6-8918-C7A4296838B9}">
      <formula1>$CX$8:$DS$8</formula1>
    </dataValidation>
    <dataValidation type="list" allowBlank="1" showInputMessage="1" showErrorMessage="1" promptTitle="型式（ハイフン左側）" prompt="プルダウンより選択。型式が「不明」の場合は空欄" sqref="L159:L163" xr:uid="{070E02A8-A171-4C34-AFFF-4C20D6A91176}">
      <formula1>$CX$31:$DE$31</formula1>
    </dataValidation>
    <dataValidation type="list" allowBlank="1" showInputMessage="1" showErrorMessage="1" promptTitle="バッテリーサイズ等" prompt="プルダウンより選択。基準額表にバッテリーサイズの記載が無い場合は空欄。" sqref="AP169:AQ218 P159:Q163" xr:uid="{0D2F325F-4797-4F89-B598-1C2E24886E8A}">
      <formula1>$DO$35:$DO$36</formula1>
    </dataValidation>
    <dataValidation allowBlank="1" showInputMessage="1" showErrorMessage="1" promptTitle="営業所名(交付申請時のみ)" prompt="営業所名を記入。充電設備の申請を伴わない場合は「未定」と記入または空欄で提出。" sqref="R159:S159" xr:uid="{BEF95171-EC93-41EC-9865-46C3484780A4}"/>
    <dataValidation allowBlank="1" showInputMessage="1" showErrorMessage="1" promptTitle="営業所位置（使用本拠の位置・住所）(交付申請時のみ)" prompt="充電設備の申請を伴わない場合は「未定」と記入または空欄で提出。充電設備の申請を伴う場合は、車検証上の使用本拠の位置を記入。" sqref="T159:AA159" xr:uid="{BD9C7EFD-0CED-469C-801C-BF588DD0FA9E}"/>
    <dataValidation allowBlank="1" showInputMessage="1" showErrorMessage="1" promptTitle="導入計画台数" prompt="導入計画台数を半角数字で記入" sqref="AB159:AB163" xr:uid="{9EE872C1-D4A5-4AEA-9B8F-1F7FD097901F}"/>
    <dataValidation allowBlank="1" showInputMessage="1" showErrorMessage="1" promptTitle="交付申請台数(完了実績報告時のみ)" prompt="本申請で申請する台数を記入" sqref="AC159:AC163" xr:uid="{0965F834-ECB6-45A6-B10C-C0F27CF453E0}"/>
    <dataValidation allowBlank="1" showInputMessage="1" showErrorMessage="1" promptTitle="補助対象経費（補助対象車両価格）" prompt="補助対象経費＝車両本体価格+架装代（付属品）-見積値引　※全て税抜き価格" sqref="AD159:AF163 AW169:AX218" xr:uid="{C4EED640-819A-4DEB-83B8-4B610BAF8DFC}"/>
    <dataValidation allowBlank="1" showInputMessage="1" showErrorMessage="1" promptTitle="寄付金その他の収入" prompt="寄付金や地方自治体等の補助金の申請予定があればその合計額（税抜き）を記入。ない場合は0と記入。" sqref="AG159:AH163 AY169:AZ218" xr:uid="{24932841-C455-4F88-A999-B00F9B10C981}"/>
    <dataValidation allowBlank="1" showInputMessage="1" showErrorMessage="1" promptTitle="値引額" prompt="補助対象経費が車両本体価格より低い時の差。補助対象経費が車両本体価格以上の時は0と記入。" sqref="BE169:BF218 AM159:AN163" xr:uid="{6BF302E0-5874-468D-9B84-EEE7EC50F7B2}"/>
    <dataValidation allowBlank="1" showInputMessage="1" showErrorMessage="1" promptTitle="交付決定額(完了実績報告時のみ)" prompt="様式第１（その６の１）の補助金交付申請額の算定に記載されている金額を記入" sqref="AV159:AW163" xr:uid="{9FA06B43-13D6-4197-AC4B-94B356B36EF4}"/>
    <dataValidation type="list" allowBlank="1" showInputMessage="1" showErrorMessage="1" promptTitle="抵当権設定の予定" prompt="プルダウンより選択。" sqref="AZ159:AZ163" xr:uid="{D5A25DF1-0C04-4420-81F7-A92F3D886C27}">
      <formula1>$CD$8:$CD$9</formula1>
    </dataValidation>
    <dataValidation type="list" allowBlank="1" showInputMessage="1" showErrorMessage="1" promptTitle="本事業に関わる補助金以外の国の補助金の交付又は交付申請の有無" prompt="プルダウンより選択。" sqref="BA159:BC163" xr:uid="{273CFC06-29AB-4B5B-8795-08D1396EA385}">
      <formula1>$CD$8:$CD$9</formula1>
    </dataValidation>
    <dataValidation type="list" allowBlank="1" showInputMessage="1" showErrorMessage="1" promptTitle="変更車検証の添付有無" prompt="プルダウンより選択。※新規登録後にすでに変更を行っている場合、変更後の車検証も添付する必要があります。" sqref="B169:B218" xr:uid="{EAF298F5-48A7-46F3-8B92-2936497ADB64}">
      <formula1>$CD$8:$CD$9</formula1>
    </dataValidation>
    <dataValidation allowBlank="1" showInputMessage="1" showErrorMessage="1" promptTitle="営業所名（新規登録）" prompt="車両が置かれる営業所名を記入" sqref="C169:D218" xr:uid="{17B6FEB6-A980-41FC-88B8-3C57CA916309}"/>
    <dataValidation allowBlank="1" showInputMessage="1" showErrorMessage="1" promptTitle="営業所位置（使用本拠の位置・住所）" prompt="新規登録の車検証記載の使用本拠の位置を記入" sqref="G169:J218" xr:uid="{1E5CE1FB-B6B4-4DCE-9601-FE0437CD70CA}"/>
    <dataValidation type="list" allowBlank="1" showInputMessage="1" promptTitle="変更後の営業所位置（使用本拠の位置・住所）" prompt="変更後の車検証に記載されている使用本拠の位置を記入" sqref="K169:N218" xr:uid="{9DDA815C-A14F-4B3B-AF98-1D50C351FD79}">
      <formula1>$G169</formula1>
    </dataValidation>
    <dataValidation type="list" allowBlank="1" showInputMessage="1" showErrorMessage="1" promptTitle="区分" prompt="プルダウンより選択。" sqref="P169:Q218" xr:uid="{F518132F-DDD5-409A-AD18-077488AEEFDC}">
      <formula1>$CO$8:$CO$13</formula1>
    </dataValidation>
    <dataValidation allowBlank="1" showInputMessage="1" showErrorMessage="1" promptTitle="登録番号（地名）" prompt="新規登録時の登録番号の地名部分を記入" sqref="S169:S218" xr:uid="{F0EE107E-80E9-4B8E-AFE4-07D6C91A44EF}"/>
    <dataValidation type="textLength" imeMode="halfAlpha" operator="greaterThanOrEqual" allowBlank="1" showInputMessage="1" showErrorMessage="1" promptTitle="登録番号（分類番号）" prompt="新規登録時の登録番号の分類番号(1桁～3桁)部分を記入" sqref="T169:T218" xr:uid="{7E804110-9816-41FE-8F32-5D375F26E5F1}">
      <formula1>1</formula1>
    </dataValidation>
    <dataValidation allowBlank="1" showInputMessage="1" showErrorMessage="1" promptTitle="登録番号（ひらがな）" prompt="新規登録時の登録番号のひらがな部分を記入" sqref="U169:U218" xr:uid="{6CCA7732-176C-4C52-BB96-27355D08C1A1}"/>
    <dataValidation type="textLength" imeMode="halfAlpha" operator="greaterThanOrEqual" allowBlank="1" showInputMessage="1" showErrorMessage="1" promptTitle="登録番号（一連指定番号）" prompt="新規登録時の登録番号の一連指定番号（1～4桁）を記入。" sqref="V170:V218" xr:uid="{67DC8BA1-F26E-4515-8F66-B92FC6F2C8E4}">
      <formula1>1</formula1>
    </dataValidation>
    <dataValidation type="textLength" imeMode="halfAlpha" operator="greaterThanOrEqual" allowBlank="1" showInputMessage="1" showErrorMessage="1" promptTitle="登録番号（一連指定番号）" prompt="新規登録時の登録番号の一連指定番号（1～4桁）部分を記入" sqref="V169" xr:uid="{A633BB80-779C-4265-8C58-8C61CEB558FC}">
      <formula1>1</formula1>
    </dataValidation>
    <dataValidation allowBlank="1" showInputMessage="1" showErrorMessage="1" promptTitle="変更車検証の登録番号（地名）" prompt="変更車検証に記載の登録番号の地名部分を記入" sqref="W169:W218" xr:uid="{73E84F05-6E54-46FB-B948-E0EEF8DD44F6}"/>
    <dataValidation type="textLength" imeMode="halfAlpha" operator="greaterThanOrEqual" allowBlank="1" showInputMessage="1" showErrorMessage="1" promptTitle="変更車検証の登録番号（分類番号）" prompt="変更車検証に記載の登録番号の分類番号(1桁～3桁)を記入。" sqref="X169:X218" xr:uid="{6B637F3B-FBDC-4729-8FB3-6243FC168D9D}">
      <formula1>1</formula1>
    </dataValidation>
    <dataValidation allowBlank="1" showInputMessage="1" showErrorMessage="1" promptTitle="変更車検証の登録番号（ひらがな）" prompt="変更車検証に記載の登録番号のひらがな部分を記入。" sqref="Y169:Y218" xr:uid="{68E15529-2F85-4551-AA7B-1AB694032F0F}"/>
    <dataValidation allowBlank="1" showInputMessage="1" showErrorMessage="1" promptTitle="車台番号" prompt="車検証に記載の車台番号を記入" sqref="AA169:AD218" xr:uid="{921E593B-B827-457A-BDFD-9F102AA8C5AC}"/>
    <dataValidation type="list" allowBlank="1" showInputMessage="1" showErrorMessage="1" promptTitle="車名" prompt="プルダウンより選択。" sqref="AE169:AG218" xr:uid="{AF5F9FDB-08D3-4352-BC8A-3C2A4BE3BC4A}">
      <formula1>$CX$8:$DS$8</formula1>
    </dataValidation>
    <dataValidation type="list" allowBlank="1" showInputMessage="1" showErrorMessage="1" promptTitle="抵当権の有無" prompt="プルダウンより選択。" sqref="AR169:AR218" xr:uid="{A329E5C8-211D-438A-942F-E93A9BA67E86}">
      <formula1>$CD$8:$CD$9</formula1>
    </dataValidation>
    <dataValidation allowBlank="1" showInputMessage="1" showErrorMessage="1" promptTitle="法定耐用年数" prompt="車両に併せた法定耐用年数を記入_x000a_運送事業用又は貸自動車業用：_x000a_最大積載量２トン超→４年_x000a_最大積載量２トン以下→３年_x000a_一般用のトラック：５年" sqref="AT169:AT218" xr:uid="{FD397053-633D-4A39-B4EF-B242B39EC2E8}"/>
    <dataValidation type="date" allowBlank="1" showInputMessage="1" showErrorMessage="1" promptTitle="補助事業の完了予定年月日" prompt="新規車検証の登録日を記入。半角英数字で入力⇒例）2026/5/10" sqref="AU169:AV218" xr:uid="{D2E76994-62D9-4BF6-90E6-F75128C61096}">
      <formula1>46055</formula1>
      <formula2>46402</formula2>
    </dataValidation>
    <dataValidation allowBlank="1" showInputMessage="1" showErrorMessage="1" promptTitle="補助金交付申決定額（交付決定時の額）" prompt="様式第１（その６の１）の補助金交付申請額の算定に記載されている金額を記入" sqref="BM169:BN218" xr:uid="{2941784B-3FA7-4B58-BF79-A34A754CF8FC}"/>
    <dataValidation allowBlank="1" showInputMessage="1" showErrorMessage="1" promptTitle="最大積載量" prompt="車検証に記載の最大積載量を記入" sqref="AS169:AS218" xr:uid="{1B31BE16-1772-4B46-8F90-5D97333293A5}"/>
    <dataValidation type="list" allowBlank="1" showInputMessage="1" showErrorMessage="1" promptTitle="型式（ハイフン右側）" prompt="プルダウンより選択。" sqref="N159:O163" xr:uid="{F097B4C0-0C7C-4133-9EBB-3C301C8C1AEC}">
      <formula1>_xlfn.IFS($L159=$CX$31,ZAB,$L159=$CY$31,ZAA,$L159=$CZ$31,$CZ$35,$L159=$DA$31,$DA$35:$DA$36,$L159=$DB$31,$DB$35:$DB$36,$L159=$DC$31,$DC$35:$DC$38,$L159=$DD$31,$DD$35:$DD$38,$L159=$DE$31,$DE$35:$DE$38,$L159="",$DF$35)</formula1>
    </dataValidation>
    <dataValidation type="list" allowBlank="1" showInputMessage="1" showErrorMessage="1" promptTitle="型式（ハイフン右側）" prompt="プルダウンより選択。" sqref="AN169:AO218" xr:uid="{7153E506-A30C-472F-BAFD-79AE6D547E6A}">
      <formula1>_xlfn.IFS($AL169=$CX$31,ZAB,$AL169=$CY$31,ZAA,$AL169=$CZ$31,$CZ$35,$AL169=$DA$31,$DA$35:$DA$36,$AL169=$DB$31,$DB$35:$DB$36,$AL169=$DC$31,$DC$35:$DC$38,$AL169=$DD$31,$DD$35:$DD$38,$AL169=$DE$31,$DE$35:$DE$38,$AL169="",$DF$35)</formula1>
    </dataValidation>
    <dataValidation type="list" allowBlank="1" showInputMessage="1" showErrorMessage="1" promptTitle="通称名" prompt="プルダウンより選択" sqref="I160:K163" xr:uid="{F17CC524-C15E-4D59-99C9-966C982563C3}">
      <formula1>INDIRECT($F160)</formula1>
    </dataValidation>
    <dataValidation allowBlank="1" showInputMessage="1" showErrorMessage="1" promptTitle="責任者氏名" prompt="責任者の氏名を記入ください。" sqref="J43:P43" xr:uid="{CAC0B485-740F-4A83-A9C7-1BE6B5FB7F39}"/>
    <dataValidation type="list" allowBlank="1" showInputMessage="1" showErrorMessage="1" promptTitle="営業所名(交付申請時のみ)" prompt="1型式目と同じ営業所名を記入してください。営業所が異なる場合は、申請を分けてください。" sqref="R160:S163" xr:uid="{B8DBBAEA-EB47-4D40-973E-5FFD99F7AC8D}">
      <formula1>$R$159</formula1>
    </dataValidation>
    <dataValidation type="list" allowBlank="1" showInputMessage="1" showErrorMessage="1" promptTitle="営業所位置（使用本拠の位置・住所）(交付申請時のみ)" prompt="1型式目と同じ営業所位置を記入してください。違う場合は申請を分けてください。" sqref="T160:AA163" xr:uid="{942FB2C1-CB05-40C0-8898-68B48F9A5AF4}">
      <formula1>$T$159</formula1>
    </dataValidation>
  </dataValidations>
  <pageMargins left="0.7" right="0.7"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 Box 4">
              <controlPr locked="0" defaultSize="0" autoFill="0" autoLine="0" autoPict="0">
                <anchor moveWithCells="1">
                  <from>
                    <xdr:col>15</xdr:col>
                    <xdr:colOff>228600</xdr:colOff>
                    <xdr:row>29</xdr:row>
                    <xdr:rowOff>38100</xdr:rowOff>
                  </from>
                  <to>
                    <xdr:col>16</xdr:col>
                    <xdr:colOff>228600</xdr:colOff>
                    <xdr:row>31</xdr:row>
                    <xdr:rowOff>28575</xdr:rowOff>
                  </to>
                </anchor>
              </controlPr>
            </control>
          </mc:Choice>
        </mc:AlternateContent>
        <mc:AlternateContent xmlns:mc="http://schemas.openxmlformats.org/markup-compatibility/2006">
          <mc:Choice Requires="x14">
            <control shapeId="1029" r:id="rId5" name="Check Box 5">
              <controlPr defaultSize="0" autoFill="0" autoLine="0" autoPict="0">
                <anchor moveWithCells="1">
                  <from>
                    <xdr:col>15</xdr:col>
                    <xdr:colOff>228600</xdr:colOff>
                    <xdr:row>67</xdr:row>
                    <xdr:rowOff>38100</xdr:rowOff>
                  </from>
                  <to>
                    <xdr:col>16</xdr:col>
                    <xdr:colOff>228600</xdr:colOff>
                    <xdr:row>69</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3095A-752A-4E02-9658-C1622019868A}">
  <sheetPr codeName="Sheet9">
    <tabColor theme="0"/>
  </sheetPr>
  <dimension ref="A1:BA66"/>
  <sheetViews>
    <sheetView showGridLines="0" showZeros="0" view="pageBreakPreview" zoomScaleNormal="100" zoomScaleSheetLayoutView="100" workbookViewId="0">
      <selection activeCell="AG1" sqref="AG1:AL3"/>
    </sheetView>
  </sheetViews>
  <sheetFormatPr defaultColWidth="9" defaultRowHeight="13.5"/>
  <cols>
    <col min="1" max="30" width="2.625" style="393" customWidth="1"/>
    <col min="31" max="53" width="2.625" style="1" customWidth="1"/>
    <col min="54" max="16384" width="9" style="1"/>
  </cols>
  <sheetData>
    <row r="1" spans="1:53" ht="12.95" customHeight="1">
      <c r="A1" s="724" t="s">
        <v>441</v>
      </c>
      <c r="B1" s="724"/>
      <c r="C1" s="724"/>
      <c r="D1" s="724"/>
      <c r="E1" s="724"/>
      <c r="F1" s="724"/>
      <c r="G1" s="724"/>
      <c r="H1" s="724"/>
      <c r="I1" s="724"/>
      <c r="AG1" s="915" t="s">
        <v>405</v>
      </c>
      <c r="AH1" s="916"/>
      <c r="AI1" s="916"/>
      <c r="AJ1" s="916"/>
      <c r="AK1" s="916"/>
      <c r="AL1" s="917"/>
    </row>
    <row r="2" spans="1:53" ht="12.95" customHeight="1">
      <c r="A2" s="724"/>
      <c r="B2" s="724"/>
      <c r="C2" s="724"/>
      <c r="D2" s="724"/>
      <c r="E2" s="724"/>
      <c r="F2" s="724"/>
      <c r="G2" s="724"/>
      <c r="H2" s="724"/>
      <c r="I2" s="724"/>
      <c r="O2" s="893"/>
      <c r="P2" s="893"/>
      <c r="T2" s="893"/>
      <c r="U2" s="893"/>
      <c r="V2" s="893"/>
      <c r="X2" s="394"/>
      <c r="Y2" s="395"/>
      <c r="Z2" s="395"/>
      <c r="AA2" s="395"/>
      <c r="AB2" s="395"/>
      <c r="AC2" s="395"/>
      <c r="AD2" s="396" t="str">
        <f>IF(AND(入力用データシート!B7=入力用データシート!CA8,入力用データシート!B89=入力用データシート!CD8,入力用データシート!B17&lt;=""),"第　"&amp;入力用データシート!B17&amp;"　号","")</f>
        <v/>
      </c>
      <c r="AG2" s="918"/>
      <c r="AH2" s="919"/>
      <c r="AI2" s="919"/>
      <c r="AJ2" s="919"/>
      <c r="AK2" s="919"/>
      <c r="AL2" s="920"/>
    </row>
    <row r="3" spans="1:53" ht="12.95" customHeight="1" thickBot="1">
      <c r="Y3" s="925" t="str">
        <f>IF(AND(入力用データシート!B7=入力用データシート!CA8,入力用データシート!B89=入力用データシート!CD8),入力用データシート!B15,"令和　　年　　月　　日")</f>
        <v>令和　　年　　月　　日</v>
      </c>
      <c r="Z3" s="925"/>
      <c r="AA3" s="925"/>
      <c r="AB3" s="925"/>
      <c r="AC3" s="925"/>
      <c r="AD3" s="925"/>
      <c r="AG3" s="921"/>
      <c r="AH3" s="922"/>
      <c r="AI3" s="922"/>
      <c r="AJ3" s="922"/>
      <c r="AK3" s="922"/>
      <c r="AL3" s="923"/>
    </row>
    <row r="4" spans="1:53" ht="12.95" customHeight="1">
      <c r="T4" s="894"/>
      <c r="U4" s="894"/>
      <c r="V4" s="894"/>
      <c r="W4" s="894"/>
      <c r="X4" s="894"/>
      <c r="Y4" s="894"/>
      <c r="Z4" s="894"/>
      <c r="AA4" s="894"/>
      <c r="AB4" s="894"/>
      <c r="AC4" s="894"/>
      <c r="AG4" s="914"/>
      <c r="AH4" s="914"/>
      <c r="AI4" s="914"/>
      <c r="AJ4" s="914"/>
      <c r="AK4" s="914"/>
      <c r="AL4" s="914"/>
      <c r="AM4" s="914"/>
      <c r="AN4" s="914"/>
      <c r="AO4" s="914"/>
      <c r="AP4" s="914"/>
      <c r="AQ4" s="914"/>
      <c r="AR4" s="914"/>
      <c r="AS4" s="914"/>
      <c r="AT4" s="914"/>
      <c r="AU4" s="914"/>
      <c r="AV4" s="914"/>
      <c r="AW4" s="914"/>
      <c r="AX4" s="914"/>
      <c r="AY4" s="914"/>
      <c r="AZ4" s="914"/>
      <c r="BA4" s="914"/>
    </row>
    <row r="5" spans="1:53" ht="12.95" customHeight="1">
      <c r="A5" s="393" t="s">
        <v>263</v>
      </c>
      <c r="T5" s="397"/>
      <c r="U5" s="397"/>
      <c r="V5" s="397"/>
      <c r="AD5" s="398"/>
      <c r="AG5" s="914"/>
      <c r="AH5" s="914"/>
      <c r="AI5" s="914"/>
      <c r="AJ5" s="914"/>
      <c r="AK5" s="914"/>
      <c r="AL5" s="914"/>
      <c r="AM5" s="914"/>
      <c r="AN5" s="914"/>
      <c r="AO5" s="914"/>
      <c r="AP5" s="914"/>
      <c r="AQ5" s="914"/>
      <c r="AR5" s="914"/>
      <c r="AS5" s="914"/>
      <c r="AT5" s="914"/>
      <c r="AU5" s="914"/>
      <c r="AV5" s="914"/>
      <c r="AW5" s="914"/>
      <c r="AX5" s="914"/>
      <c r="AY5" s="914"/>
      <c r="AZ5" s="914"/>
      <c r="BA5" s="914"/>
    </row>
    <row r="6" spans="1:53" ht="12.95" customHeight="1">
      <c r="A6" s="393" t="s">
        <v>264</v>
      </c>
      <c r="B6" s="393" t="s">
        <v>265</v>
      </c>
      <c r="AG6" s="53"/>
    </row>
    <row r="7" spans="1:53" ht="12.95" customHeight="1"/>
    <row r="8" spans="1:53" ht="19.5" customHeight="1">
      <c r="L8" s="393" t="s">
        <v>442</v>
      </c>
      <c r="P8" s="393" t="s">
        <v>443</v>
      </c>
      <c r="Q8" s="399"/>
      <c r="R8" s="399"/>
      <c r="S8" s="924" t="str">
        <f>IF(AND(入力用データシート!B7=入力用データシート!CA8,入力用データシート!B89=入力用データシート!CD8),VLOOKUP('交付（様式第１の４）'!AG1,入力用データシート!A93:BN99,8,0)&amp;"-"&amp;VLOOKUP('交付（様式第１の４）'!AG1,入力用データシート!A93:BN99,10,0)&amp;"  "&amp;VLOOKUP('交付（様式第１の４）'!AG1,入力用データシート!A93:BN99,11,0)&amp;"  "&amp;VLOOKUP('交付（様式第１の４）'!AG1,入力用データシート!A93:BN99,16,0),"")</f>
        <v/>
      </c>
      <c r="T8" s="924"/>
      <c r="U8" s="924"/>
      <c r="V8" s="924"/>
      <c r="W8" s="924"/>
      <c r="X8" s="924"/>
      <c r="Y8" s="924"/>
      <c r="Z8" s="924"/>
      <c r="AA8" s="924"/>
      <c r="AB8" s="924"/>
      <c r="AC8" s="924"/>
      <c r="AD8" s="924"/>
    </row>
    <row r="9" spans="1:53" ht="15.75" customHeight="1">
      <c r="P9" s="393" t="s">
        <v>283</v>
      </c>
      <c r="U9" s="894" t="str">
        <f>IF(AND(入力用データシート!B7=入力用データシート!CA8,入力用データシート!B89=入力用データシート!CD8),VLOOKUP('交付（様式第１の４）'!AG1,入力用データシート!A93:BN99,2,0),"")</f>
        <v/>
      </c>
      <c r="V9" s="894"/>
      <c r="W9" s="894"/>
      <c r="X9" s="894"/>
      <c r="Y9" s="894"/>
      <c r="Z9" s="894"/>
      <c r="AA9" s="894"/>
      <c r="AB9" s="894"/>
      <c r="AC9" s="894"/>
      <c r="AD9" s="894"/>
    </row>
    <row r="10" spans="1:53" ht="19.5" customHeight="1">
      <c r="P10" s="393" t="s">
        <v>286</v>
      </c>
      <c r="V10" s="894" t="str">
        <f>IF(AND(入力用データシート!B7=入力用データシート!CA8,入力用データシート!B89=入力用データシート!CD8),VLOOKUP('交付（様式第１の４）'!AG1,入力用データシート!A93:BN99,20,0)&amp;"  "&amp;VLOOKUP('交付（様式第１の４）'!AG1,入力用データシート!A93:BN99,23,0),"")</f>
        <v/>
      </c>
      <c r="W10" s="894"/>
      <c r="X10" s="894"/>
      <c r="Y10" s="894"/>
      <c r="Z10" s="894"/>
      <c r="AA10" s="894"/>
      <c r="AB10" s="894"/>
      <c r="AC10" s="894"/>
      <c r="AD10" s="894"/>
    </row>
    <row r="11" spans="1:53" ht="12.95" customHeight="1">
      <c r="V11" s="894"/>
      <c r="W11" s="894"/>
      <c r="X11" s="894"/>
      <c r="Y11" s="894"/>
      <c r="Z11" s="894"/>
      <c r="AA11" s="894"/>
      <c r="AB11" s="894"/>
      <c r="AC11" s="399"/>
      <c r="AD11" s="400"/>
    </row>
    <row r="12" spans="1:53" ht="12.95" customHeight="1"/>
    <row r="13" spans="1:53" ht="12.95" customHeight="1">
      <c r="A13" s="893" t="s">
        <v>444</v>
      </c>
      <c r="B13" s="893"/>
      <c r="C13" s="893"/>
      <c r="D13" s="893"/>
      <c r="E13" s="893"/>
      <c r="F13" s="893"/>
      <c r="G13" s="893"/>
      <c r="H13" s="893"/>
      <c r="I13" s="893"/>
      <c r="J13" s="893"/>
      <c r="K13" s="893"/>
      <c r="L13" s="893"/>
      <c r="M13" s="893"/>
      <c r="N13" s="893"/>
      <c r="O13" s="893"/>
      <c r="P13" s="893"/>
      <c r="Q13" s="893"/>
      <c r="R13" s="893"/>
      <c r="S13" s="893"/>
      <c r="T13" s="893"/>
      <c r="U13" s="893"/>
      <c r="V13" s="893"/>
      <c r="W13" s="893"/>
      <c r="X13" s="893"/>
      <c r="Y13" s="893"/>
      <c r="Z13" s="893"/>
      <c r="AA13" s="893"/>
      <c r="AB13" s="893"/>
      <c r="AC13" s="893"/>
      <c r="AD13" s="893"/>
    </row>
    <row r="14" spans="1:53" ht="12.95" customHeight="1">
      <c r="A14" s="893" t="s">
        <v>445</v>
      </c>
      <c r="B14" s="893"/>
      <c r="C14" s="893"/>
      <c r="D14" s="893"/>
      <c r="E14" s="893"/>
      <c r="F14" s="893"/>
      <c r="G14" s="893"/>
      <c r="H14" s="893"/>
      <c r="I14" s="893"/>
      <c r="J14" s="893"/>
      <c r="K14" s="893"/>
      <c r="L14" s="893"/>
      <c r="M14" s="893"/>
      <c r="N14" s="893"/>
      <c r="O14" s="893"/>
      <c r="P14" s="893"/>
      <c r="Q14" s="893"/>
      <c r="R14" s="893"/>
      <c r="S14" s="893"/>
      <c r="T14" s="893"/>
      <c r="U14" s="893"/>
      <c r="V14" s="893"/>
      <c r="W14" s="893"/>
      <c r="X14" s="893"/>
      <c r="Y14" s="893"/>
      <c r="Z14" s="893"/>
      <c r="AA14" s="893"/>
      <c r="AB14" s="893"/>
      <c r="AC14" s="893"/>
      <c r="AD14" s="893"/>
    </row>
    <row r="15" spans="1:53" ht="12.95" customHeight="1">
      <c r="A15" s="893" t="s">
        <v>446</v>
      </c>
      <c r="B15" s="893"/>
      <c r="C15" s="893"/>
      <c r="D15" s="893"/>
      <c r="E15" s="893"/>
      <c r="F15" s="893"/>
      <c r="G15" s="893"/>
      <c r="H15" s="893"/>
      <c r="I15" s="893"/>
      <c r="J15" s="893"/>
      <c r="K15" s="893"/>
      <c r="L15" s="893"/>
      <c r="M15" s="893"/>
      <c r="N15" s="893"/>
      <c r="O15" s="893"/>
      <c r="P15" s="893"/>
      <c r="Q15" s="893"/>
      <c r="R15" s="893"/>
      <c r="S15" s="893"/>
      <c r="T15" s="893"/>
      <c r="U15" s="893"/>
      <c r="V15" s="893"/>
      <c r="W15" s="893"/>
      <c r="X15" s="893"/>
      <c r="Y15" s="893"/>
      <c r="Z15" s="893"/>
      <c r="AA15" s="893"/>
      <c r="AB15" s="893"/>
      <c r="AC15" s="893"/>
      <c r="AD15" s="893"/>
    </row>
    <row r="16" spans="1:53" ht="12.95" customHeight="1"/>
    <row r="17" spans="1:30" ht="12.95" customHeight="1">
      <c r="B17" s="401"/>
      <c r="C17" s="401"/>
      <c r="D17" s="401"/>
      <c r="E17" s="401"/>
      <c r="F17" s="401"/>
      <c r="G17" s="401"/>
      <c r="H17" s="401"/>
      <c r="I17" s="401"/>
      <c r="J17" s="401"/>
      <c r="K17" s="401"/>
      <c r="L17" s="401"/>
      <c r="M17" s="401"/>
      <c r="N17" s="401"/>
      <c r="O17" s="401"/>
      <c r="P17" s="401"/>
      <c r="Q17" s="401"/>
      <c r="R17" s="401"/>
      <c r="S17" s="401"/>
      <c r="T17" s="401"/>
      <c r="U17" s="401"/>
      <c r="V17" s="401"/>
      <c r="W17" s="401"/>
      <c r="X17" s="401"/>
      <c r="Y17" s="401"/>
      <c r="Z17" s="401"/>
      <c r="AA17" s="401"/>
      <c r="AB17" s="401"/>
      <c r="AC17" s="401"/>
    </row>
    <row r="18" spans="1:30" ht="12.95" customHeight="1">
      <c r="B18" s="393" t="s">
        <v>447</v>
      </c>
      <c r="D18" s="401"/>
      <c r="E18" s="401"/>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row>
    <row r="19" spans="1:30" ht="12.95" customHeight="1">
      <c r="B19" s="401"/>
      <c r="C19" s="401"/>
      <c r="D19" s="401"/>
      <c r="E19" s="401"/>
      <c r="F19" s="401"/>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row>
    <row r="20" spans="1:30" ht="12.95" customHeight="1">
      <c r="A20" s="928" t="str">
        <f>IF(AND(入力用データシート!B7=入力用データシート!CA8,入力用データシート!B89=入力用データシート!CD8),入力用データシート!B31,"")</f>
        <v/>
      </c>
      <c r="B20" s="928"/>
      <c r="C20" s="928"/>
      <c r="D20" s="928"/>
      <c r="E20" s="928"/>
      <c r="F20" s="928"/>
      <c r="G20" s="928"/>
      <c r="H20" s="928"/>
      <c r="I20" s="397" t="s">
        <v>452</v>
      </c>
      <c r="J20" s="401"/>
      <c r="K20" s="401"/>
      <c r="L20" s="401"/>
      <c r="M20" s="401"/>
      <c r="N20" s="401"/>
      <c r="O20" s="401"/>
      <c r="P20" s="401"/>
      <c r="Q20" s="401"/>
      <c r="R20" s="401"/>
      <c r="S20" s="401"/>
      <c r="T20" s="401"/>
      <c r="U20" s="401"/>
      <c r="V20" s="401"/>
      <c r="W20" s="401"/>
      <c r="X20" s="401"/>
      <c r="Y20" s="401"/>
      <c r="Z20" s="401"/>
      <c r="AA20" s="401"/>
      <c r="AB20" s="401"/>
      <c r="AC20" s="401"/>
      <c r="AD20" s="401"/>
    </row>
    <row r="21" spans="1:30" ht="12.95" customHeight="1">
      <c r="A21" s="397" t="s">
        <v>453</v>
      </c>
      <c r="B21" s="401"/>
      <c r="C21" s="401"/>
      <c r="D21" s="401"/>
      <c r="E21" s="401"/>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401"/>
    </row>
    <row r="22" spans="1:30" ht="12.95" customHeight="1">
      <c r="A22" s="401"/>
      <c r="B22" s="401"/>
      <c r="C22" s="401"/>
      <c r="D22" s="401"/>
      <c r="E22" s="401"/>
      <c r="F22" s="401"/>
      <c r="G22" s="401"/>
      <c r="H22" s="401"/>
      <c r="I22" s="401"/>
      <c r="J22" s="401"/>
      <c r="K22" s="401"/>
      <c r="L22" s="401"/>
      <c r="M22" s="401"/>
      <c r="N22" s="401"/>
      <c r="O22" s="401"/>
      <c r="P22" s="401"/>
      <c r="Q22" s="401"/>
      <c r="R22" s="401"/>
      <c r="S22" s="401"/>
      <c r="T22" s="401"/>
      <c r="U22" s="401"/>
      <c r="V22" s="401"/>
      <c r="W22" s="401"/>
      <c r="X22" s="401"/>
      <c r="Y22" s="401"/>
      <c r="Z22" s="401"/>
      <c r="AA22" s="401"/>
      <c r="AB22" s="401"/>
      <c r="AC22" s="401"/>
      <c r="AD22" s="401"/>
    </row>
    <row r="23" spans="1:30" ht="12.95" customHeight="1"/>
    <row r="24" spans="1:30" ht="15.75" customHeight="1">
      <c r="A24" s="393" t="s">
        <v>337</v>
      </c>
    </row>
    <row r="25" spans="1:30" ht="16.5" customHeight="1">
      <c r="A25" s="899" t="s">
        <v>451</v>
      </c>
      <c r="B25" s="900"/>
      <c r="C25" s="900"/>
      <c r="D25" s="901"/>
      <c r="E25" s="402" t="s">
        <v>339</v>
      </c>
      <c r="F25" s="403"/>
      <c r="G25" s="403"/>
      <c r="H25" s="403"/>
      <c r="I25" s="403"/>
      <c r="J25" s="403"/>
      <c r="K25" s="403"/>
      <c r="L25" s="403"/>
      <c r="M25" s="404"/>
      <c r="N25" s="912" t="str">
        <f>IF(AND(入力用データシート!B7=入力用データシート!CA8,入力用データシート!B89=入力用データシート!CD8),VLOOKUP('交付（様式第１の４）'!AG1,入力用データシート!A93:BN99,25,0)&amp;"  "&amp;VLOOKUP('交付（様式第１の４）'!AG1,入力用データシート!A93:BN99,28,0),"")</f>
        <v/>
      </c>
      <c r="O25" s="912"/>
      <c r="P25" s="912"/>
      <c r="Q25" s="912"/>
      <c r="R25" s="912"/>
      <c r="S25" s="912"/>
      <c r="T25" s="912"/>
      <c r="U25" s="912"/>
      <c r="V25" s="912"/>
      <c r="W25" s="912"/>
      <c r="X25" s="912"/>
      <c r="Y25" s="912"/>
      <c r="Z25" s="912"/>
      <c r="AA25" s="912"/>
      <c r="AB25" s="912"/>
      <c r="AC25" s="912"/>
      <c r="AD25" s="913"/>
    </row>
    <row r="26" spans="1:30" ht="16.5" customHeight="1">
      <c r="A26" s="902"/>
      <c r="B26" s="903"/>
      <c r="C26" s="903"/>
      <c r="D26" s="904"/>
      <c r="E26" s="897" t="s">
        <v>340</v>
      </c>
      <c r="F26" s="898"/>
      <c r="G26" s="898"/>
      <c r="H26" s="908" t="str">
        <f>IF(AND(入力用データシート!B7=入力用データシート!CA8,入力用データシート!B89=入力用データシート!CD8),VLOOKUP('交付（様式第１の４）'!AG1,入力用データシート!A93:BN99,30,0),"")</f>
        <v/>
      </c>
      <c r="I26" s="908"/>
      <c r="J26" s="908"/>
      <c r="K26" s="908"/>
      <c r="L26" s="908"/>
      <c r="M26" s="908"/>
      <c r="N26" s="908"/>
      <c r="O26" s="908"/>
      <c r="P26" s="908"/>
      <c r="Q26" s="909"/>
      <c r="R26" s="402" t="s">
        <v>341</v>
      </c>
      <c r="S26" s="403"/>
      <c r="T26" s="403"/>
      <c r="U26" s="910" t="str">
        <f>IF(AND(入力用データシート!B7=入力用データシート!CA8,入力用データシート!B89=入力用データシート!CD8),VLOOKUP('交付（様式第１の４）'!AG1,入力用データシート!A93:BN99,32,0),"")</f>
        <v/>
      </c>
      <c r="V26" s="910"/>
      <c r="W26" s="910"/>
      <c r="X26" s="910"/>
      <c r="Y26" s="910"/>
      <c r="Z26" s="910"/>
      <c r="AA26" s="910"/>
      <c r="AB26" s="910"/>
      <c r="AC26" s="910"/>
      <c r="AD26" s="911"/>
    </row>
    <row r="27" spans="1:30" ht="16.5" customHeight="1">
      <c r="A27" s="905"/>
      <c r="B27" s="906"/>
      <c r="C27" s="906"/>
      <c r="D27" s="907"/>
      <c r="E27" s="402" t="s">
        <v>342</v>
      </c>
      <c r="F27" s="403"/>
      <c r="G27" s="403"/>
      <c r="H27" s="403"/>
      <c r="I27" s="405"/>
      <c r="J27" s="929" t="str">
        <f>IF(AND(入力用データシート!B7=入力用データシート!CA8,入力用データシート!B89=入力用データシート!CD8),VLOOKUP('交付（様式第１の４）'!AG1,入力用データシート!A93:BN99,34,0),"")</f>
        <v/>
      </c>
      <c r="K27" s="929"/>
      <c r="L27" s="929"/>
      <c r="M27" s="929"/>
      <c r="N27" s="929"/>
      <c r="O27" s="929"/>
      <c r="P27" s="929"/>
      <c r="Q27" s="929"/>
      <c r="R27" s="929"/>
      <c r="S27" s="929"/>
      <c r="T27" s="929"/>
      <c r="U27" s="404" t="s">
        <v>454</v>
      </c>
      <c r="V27" s="926" t="str">
        <f>IF(AND(入力用データシート!B7=入力用データシート!CA8,入力用データシート!B89=入力用データシート!CD8),VLOOKUP('交付（様式第１の４）'!AG1,入力用データシート!A93:BN99,38,0),"")</f>
        <v/>
      </c>
      <c r="W27" s="926"/>
      <c r="X27" s="926"/>
      <c r="Y27" s="926"/>
      <c r="Z27" s="926"/>
      <c r="AA27" s="926"/>
      <c r="AB27" s="926"/>
      <c r="AC27" s="926"/>
      <c r="AD27" s="927"/>
    </row>
    <row r="28" spans="1:30" ht="16.5" customHeight="1">
      <c r="A28" s="899" t="s">
        <v>344</v>
      </c>
      <c r="B28" s="930"/>
      <c r="C28" s="930"/>
      <c r="D28" s="931"/>
      <c r="E28" s="403" t="s">
        <v>174</v>
      </c>
      <c r="F28" s="403"/>
      <c r="G28" s="403"/>
      <c r="H28" s="403"/>
      <c r="I28" s="403"/>
      <c r="J28" s="403"/>
      <c r="K28" s="403"/>
      <c r="L28" s="403"/>
      <c r="M28" s="404"/>
      <c r="N28" s="912" t="str">
        <f>IF(AND(入力用データシート!B7=入力用データシート!CA8,入力用データシート!B89=入力用データシート!CD8),VLOOKUP('交付（様式第１の４）'!AG1,入力用データシート!A93:BN99,40,0)&amp;"  "&amp;VLOOKUP('交付（様式第１の４）'!AG1,入力用データシート!A93:BN99,43,0),"")</f>
        <v/>
      </c>
      <c r="O28" s="912"/>
      <c r="P28" s="912"/>
      <c r="Q28" s="912"/>
      <c r="R28" s="912"/>
      <c r="S28" s="912"/>
      <c r="T28" s="912"/>
      <c r="U28" s="912"/>
      <c r="V28" s="912"/>
      <c r="W28" s="912"/>
      <c r="X28" s="912"/>
      <c r="Y28" s="912"/>
      <c r="Z28" s="912"/>
      <c r="AA28" s="912"/>
      <c r="AB28" s="912"/>
      <c r="AC28" s="912"/>
      <c r="AD28" s="913"/>
    </row>
    <row r="29" spans="1:30" ht="16.5" customHeight="1">
      <c r="A29" s="932"/>
      <c r="B29" s="933"/>
      <c r="C29" s="933"/>
      <c r="D29" s="934"/>
      <c r="E29" s="406" t="s">
        <v>345</v>
      </c>
      <c r="F29" s="406"/>
      <c r="G29" s="926" t="str">
        <f>IF(AND(入力用データシート!B7=入力用データシート!CA8,入力用データシート!B89=入力用データシート!CD8),VLOOKUP('交付（様式第１の４）'!AG1,入力用データシート!A93:BN99,45,0)&amp;"-"&amp;VLOOKUP('交付（様式第１の４）'!AG1,入力用データシート!A93:BN99,47,0)&amp;"  "&amp;VLOOKUP('交付（様式第１の４）'!AG1,入力用データシート!A93:BN99,48,0)&amp;"  "&amp;VLOOKUP('交付（様式第１の４）'!AG1,入力用データシート!A93:BN99,53,0),"")</f>
        <v/>
      </c>
      <c r="H29" s="926"/>
      <c r="I29" s="926"/>
      <c r="J29" s="926"/>
      <c r="K29" s="926"/>
      <c r="L29" s="926"/>
      <c r="M29" s="926"/>
      <c r="N29" s="926"/>
      <c r="O29" s="926"/>
      <c r="P29" s="926"/>
      <c r="Q29" s="926"/>
      <c r="R29" s="926"/>
      <c r="S29" s="926"/>
      <c r="T29" s="926"/>
      <c r="U29" s="926"/>
      <c r="V29" s="926"/>
      <c r="W29" s="926"/>
      <c r="X29" s="926"/>
      <c r="Y29" s="926"/>
      <c r="Z29" s="926"/>
      <c r="AA29" s="926"/>
      <c r="AB29" s="926"/>
      <c r="AC29" s="926"/>
      <c r="AD29" s="927"/>
    </row>
    <row r="30" spans="1:30" ht="16.5" customHeight="1">
      <c r="A30" s="932"/>
      <c r="B30" s="933"/>
      <c r="C30" s="933"/>
      <c r="D30" s="934"/>
      <c r="E30" s="897" t="s">
        <v>340</v>
      </c>
      <c r="F30" s="898"/>
      <c r="G30" s="898"/>
      <c r="H30" s="908" t="str">
        <f>IF(AND(入力用データシート!B7=入力用データシート!CA8,入力用データシート!B89=入力用データシート!CD8),VLOOKUP('交付（様式第１の４）'!AG1,入力用データシート!A93:BN99,57,0),"")</f>
        <v/>
      </c>
      <c r="I30" s="908"/>
      <c r="J30" s="908"/>
      <c r="K30" s="908"/>
      <c r="L30" s="908"/>
      <c r="M30" s="908"/>
      <c r="N30" s="908"/>
      <c r="O30" s="908"/>
      <c r="P30" s="908"/>
      <c r="Q30" s="909"/>
      <c r="R30" s="402" t="s">
        <v>341</v>
      </c>
      <c r="S30" s="403"/>
      <c r="T30" s="403"/>
      <c r="U30" s="910" t="str">
        <f>IF(AND(入力用データシート!B7=入力用データシート!CA8,入力用データシート!B89=入力用データシート!CD8),VLOOKUP('交付（様式第１の４）'!AG1,入力用データシート!A93:BN99,59,0),"")</f>
        <v/>
      </c>
      <c r="V30" s="910"/>
      <c r="W30" s="910"/>
      <c r="X30" s="910"/>
      <c r="Y30" s="910"/>
      <c r="Z30" s="910"/>
      <c r="AA30" s="910"/>
      <c r="AB30" s="910"/>
      <c r="AC30" s="910"/>
      <c r="AD30" s="911"/>
    </row>
    <row r="31" spans="1:30" ht="16.5" customHeight="1">
      <c r="A31" s="935"/>
      <c r="B31" s="936"/>
      <c r="C31" s="936"/>
      <c r="D31" s="937"/>
      <c r="E31" s="403" t="s">
        <v>342</v>
      </c>
      <c r="F31" s="403"/>
      <c r="G31" s="403"/>
      <c r="H31" s="403"/>
      <c r="I31" s="404"/>
      <c r="J31" s="929" t="str">
        <f>IF(AND(入力用データシート!B7=入力用データシート!CA8,入力用データシート!B89=入力用データシート!CD8),VLOOKUP('交付（様式第１の４）'!AG1,入力用データシート!A93:BN99,61,0),"")</f>
        <v/>
      </c>
      <c r="K31" s="929"/>
      <c r="L31" s="929"/>
      <c r="M31" s="929"/>
      <c r="N31" s="929"/>
      <c r="O31" s="929"/>
      <c r="P31" s="929"/>
      <c r="Q31" s="929"/>
      <c r="R31" s="929"/>
      <c r="S31" s="929"/>
      <c r="T31" s="929"/>
      <c r="U31" s="404" t="s">
        <v>454</v>
      </c>
      <c r="V31" s="926" t="str">
        <f>IF(AND(入力用データシート!B7=入力用データシート!CA8,入力用データシート!B89=入力用データシート!CD8),VLOOKUP('交付（様式第１の４）'!AG1,入力用データシート!A93:BN99,65,0),"")</f>
        <v/>
      </c>
      <c r="W31" s="926"/>
      <c r="X31" s="926"/>
      <c r="Y31" s="926"/>
      <c r="Z31" s="926"/>
      <c r="AA31" s="926"/>
      <c r="AB31" s="926"/>
      <c r="AC31" s="926"/>
      <c r="AD31" s="927"/>
    </row>
    <row r="32" spans="1:30" ht="9" customHeight="1">
      <c r="B32" s="407"/>
    </row>
    <row r="33" spans="1:30" ht="14.45" customHeight="1">
      <c r="A33" s="408" t="s">
        <v>448</v>
      </c>
    </row>
    <row r="34" spans="1:30" ht="9.75" customHeight="1"/>
    <row r="35" spans="1:30" ht="9.75" customHeight="1">
      <c r="A35" s="407"/>
    </row>
    <row r="36" spans="1:30" ht="9.75" customHeight="1"/>
    <row r="37" spans="1:30" ht="9.75" customHeight="1"/>
    <row r="38" spans="1:30" ht="9.75" customHeight="1"/>
    <row r="39" spans="1:30" ht="12.95" customHeight="1"/>
    <row r="40" spans="1:30" ht="12.95" customHeight="1"/>
    <row r="41" spans="1:30" ht="12.95" customHeight="1"/>
    <row r="42" spans="1:30" ht="112.5" customHeight="1"/>
    <row r="43" spans="1:30" ht="12.95" customHeight="1">
      <c r="A43" s="892"/>
      <c r="B43" s="893"/>
      <c r="C43" s="893"/>
      <c r="D43" s="893"/>
      <c r="E43" s="893"/>
      <c r="P43" s="894"/>
      <c r="Q43" s="894"/>
      <c r="R43" s="894"/>
      <c r="S43" s="894"/>
      <c r="T43" s="894"/>
      <c r="U43" s="894"/>
      <c r="V43" s="894"/>
      <c r="W43" s="894"/>
      <c r="X43" s="894"/>
      <c r="Y43" s="894"/>
      <c r="Z43" s="894"/>
      <c r="AA43" s="894"/>
      <c r="AB43" s="894"/>
      <c r="AC43" s="894"/>
      <c r="AD43" s="894"/>
    </row>
    <row r="44" spans="1:30" ht="12.95" customHeight="1">
      <c r="A44" s="893"/>
      <c r="B44" s="893"/>
      <c r="C44" s="893"/>
      <c r="D44" s="893"/>
      <c r="E44" s="893"/>
      <c r="I44" s="896"/>
      <c r="J44" s="894"/>
      <c r="K44" s="894"/>
      <c r="L44" s="894"/>
      <c r="M44" s="894"/>
      <c r="N44" s="894"/>
      <c r="O44" s="894"/>
      <c r="P44" s="894"/>
      <c r="Q44" s="894"/>
      <c r="U44" s="896"/>
      <c r="V44" s="894"/>
      <c r="W44" s="894"/>
      <c r="X44" s="894"/>
      <c r="Y44" s="894"/>
      <c r="Z44" s="894"/>
      <c r="AA44" s="894"/>
      <c r="AB44" s="894"/>
      <c r="AC44" s="894"/>
      <c r="AD44" s="894"/>
    </row>
    <row r="45" spans="1:30" ht="12.95" customHeight="1">
      <c r="A45" s="893"/>
      <c r="B45" s="893"/>
      <c r="C45" s="893"/>
      <c r="D45" s="893"/>
      <c r="E45" s="893"/>
      <c r="K45" s="894"/>
      <c r="L45" s="894"/>
      <c r="M45" s="894"/>
      <c r="N45" s="894"/>
      <c r="O45" s="894"/>
      <c r="P45" s="894"/>
      <c r="Q45" s="894"/>
      <c r="R45" s="894"/>
      <c r="S45" s="894"/>
      <c r="U45" s="894"/>
      <c r="V45" s="894"/>
      <c r="W45" s="894"/>
      <c r="X45" s="894"/>
      <c r="Y45" s="894"/>
      <c r="Z45" s="894"/>
      <c r="AA45" s="894"/>
      <c r="AB45" s="894"/>
      <c r="AC45" s="894"/>
      <c r="AD45" s="894"/>
    </row>
    <row r="46" spans="1:30" ht="12.95" customHeight="1">
      <c r="A46" s="892"/>
      <c r="B46" s="893"/>
      <c r="C46" s="893"/>
      <c r="D46" s="893"/>
      <c r="E46" s="893"/>
      <c r="P46" s="894"/>
      <c r="Q46" s="894"/>
      <c r="R46" s="894"/>
      <c r="S46" s="894"/>
      <c r="T46" s="894"/>
      <c r="U46" s="894"/>
      <c r="V46" s="894"/>
      <c r="W46" s="894"/>
      <c r="X46" s="894"/>
      <c r="Y46" s="894"/>
      <c r="Z46" s="894"/>
      <c r="AA46" s="894"/>
      <c r="AB46" s="894"/>
      <c r="AC46" s="894"/>
      <c r="AD46" s="894"/>
    </row>
    <row r="47" spans="1:30" ht="12.95" customHeight="1">
      <c r="A47" s="892"/>
      <c r="B47" s="893"/>
      <c r="C47" s="893"/>
      <c r="D47" s="893"/>
      <c r="E47" s="893"/>
      <c r="I47" s="724"/>
      <c r="J47" s="724"/>
      <c r="L47" s="895"/>
      <c r="M47" s="895"/>
      <c r="N47" s="895"/>
      <c r="O47" s="895"/>
      <c r="P47" s="894"/>
      <c r="Q47" s="894"/>
      <c r="R47" s="894"/>
      <c r="S47" s="894"/>
      <c r="T47" s="894"/>
      <c r="U47" s="894"/>
      <c r="V47" s="894"/>
      <c r="W47" s="894"/>
      <c r="X47" s="894"/>
      <c r="Y47" s="894"/>
      <c r="Z47" s="894"/>
      <c r="AA47" s="894"/>
      <c r="AB47" s="894"/>
      <c r="AC47" s="894"/>
      <c r="AD47" s="894"/>
    </row>
    <row r="48" spans="1:30" ht="12.95" customHeight="1">
      <c r="A48" s="893"/>
      <c r="B48" s="893"/>
      <c r="C48" s="893"/>
      <c r="D48" s="893"/>
      <c r="E48" s="893"/>
      <c r="I48" s="896"/>
      <c r="J48" s="894"/>
      <c r="K48" s="894"/>
      <c r="L48" s="894"/>
      <c r="M48" s="894"/>
      <c r="N48" s="894"/>
      <c r="O48" s="894"/>
      <c r="P48" s="894"/>
      <c r="Q48" s="894"/>
      <c r="U48" s="896"/>
      <c r="V48" s="894"/>
      <c r="W48" s="894"/>
      <c r="X48" s="894"/>
      <c r="Y48" s="894"/>
      <c r="Z48" s="894"/>
      <c r="AA48" s="894"/>
      <c r="AB48" s="894"/>
      <c r="AC48" s="894"/>
      <c r="AD48" s="894"/>
    </row>
    <row r="49" spans="1:30" ht="12.95" customHeight="1">
      <c r="A49" s="893"/>
      <c r="B49" s="893"/>
      <c r="C49" s="893"/>
      <c r="D49" s="893"/>
      <c r="E49" s="893"/>
      <c r="K49" s="894"/>
      <c r="L49" s="894"/>
      <c r="M49" s="894"/>
      <c r="N49" s="894"/>
      <c r="O49" s="894"/>
      <c r="P49" s="894"/>
      <c r="Q49" s="894"/>
      <c r="R49" s="894"/>
      <c r="S49" s="894"/>
      <c r="U49" s="894"/>
      <c r="V49" s="894"/>
      <c r="W49" s="894"/>
      <c r="X49" s="894"/>
      <c r="Y49" s="894"/>
      <c r="Z49" s="894"/>
      <c r="AA49" s="894"/>
      <c r="AB49" s="894"/>
      <c r="AC49" s="894"/>
      <c r="AD49" s="894"/>
    </row>
    <row r="50" spans="1:30" ht="12.95" customHeight="1"/>
    <row r="51" spans="1:30" ht="9.9499999999999993" customHeight="1"/>
    <row r="52" spans="1:30" ht="9.9499999999999993" customHeight="1"/>
    <row r="53" spans="1:30" ht="9.9499999999999993" customHeight="1"/>
    <row r="54" spans="1:30" ht="9.9499999999999993" customHeight="1"/>
    <row r="55" spans="1:30" ht="9.9499999999999993" customHeight="1"/>
    <row r="56" spans="1:30" ht="9.9499999999999993" customHeight="1"/>
    <row r="57" spans="1:30" ht="9.9499999999999993" customHeight="1"/>
    <row r="58" spans="1:30" ht="9.9499999999999993" customHeight="1"/>
    <row r="59" spans="1:30" ht="9.9499999999999993" customHeight="1"/>
    <row r="60" spans="1:30" ht="9.9499999999999993" customHeight="1"/>
    <row r="61" spans="1:30" ht="9.9499999999999993" customHeight="1"/>
    <row r="62" spans="1:30" ht="9.9499999999999993" customHeight="1"/>
    <row r="63" spans="1:30" ht="9.9499999999999993" customHeight="1"/>
    <row r="64" spans="1:30" ht="9.9499999999999993" customHeight="1"/>
    <row r="65" ht="9.9499999999999993" customHeight="1"/>
    <row r="66" ht="9.9499999999999993" customHeight="1"/>
  </sheetData>
  <sheetProtection algorithmName="SHA-512" hashValue="BITsxs8X6Q24iUmMEtM1Fvc5IRrb2aVx7eFFtEYj62QyMIf6JwcP4Gd+twlQy4dufIvTnkmtF0cLTZmI/rZ9aQ==" saltValue="D5qZqBcokU14uBq00IpBzw==" spinCount="100000" sheet="1" selectLockedCells="1"/>
  <mergeCells count="45">
    <mergeCell ref="G29:AD29"/>
    <mergeCell ref="A20:H20"/>
    <mergeCell ref="J27:T27"/>
    <mergeCell ref="V27:AD27"/>
    <mergeCell ref="J31:T31"/>
    <mergeCell ref="V31:AD31"/>
    <mergeCell ref="E30:G30"/>
    <mergeCell ref="A28:D31"/>
    <mergeCell ref="N28:AD28"/>
    <mergeCell ref="H30:Q30"/>
    <mergeCell ref="U30:AD30"/>
    <mergeCell ref="A14:AD14"/>
    <mergeCell ref="A1:I2"/>
    <mergeCell ref="O2:P2"/>
    <mergeCell ref="T2:V2"/>
    <mergeCell ref="T4:AC4"/>
    <mergeCell ref="V11:AB11"/>
    <mergeCell ref="A13:AD13"/>
    <mergeCell ref="AG4:BA5"/>
    <mergeCell ref="AG1:AL3"/>
    <mergeCell ref="V10:AD10"/>
    <mergeCell ref="S8:AD8"/>
    <mergeCell ref="U9:AD9"/>
    <mergeCell ref="Y3:AD3"/>
    <mergeCell ref="A15:AD15"/>
    <mergeCell ref="E26:G26"/>
    <mergeCell ref="A25:D27"/>
    <mergeCell ref="H26:Q26"/>
    <mergeCell ref="U26:AD26"/>
    <mergeCell ref="N25:AD25"/>
    <mergeCell ref="A43:E45"/>
    <mergeCell ref="P43:AD43"/>
    <mergeCell ref="I44:Q44"/>
    <mergeCell ref="U44:AD44"/>
    <mergeCell ref="K45:S45"/>
    <mergeCell ref="U45:AD45"/>
    <mergeCell ref="A46:E49"/>
    <mergeCell ref="P46:AD46"/>
    <mergeCell ref="I47:J47"/>
    <mergeCell ref="L47:O47"/>
    <mergeCell ref="P47:AD47"/>
    <mergeCell ref="I48:Q48"/>
    <mergeCell ref="U48:AD48"/>
    <mergeCell ref="K49:S49"/>
    <mergeCell ref="U49:AD49"/>
  </mergeCells>
  <phoneticPr fontId="1"/>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E5BF563-B8C4-49BC-8734-32D4F9D8A7EA}">
          <x14:formula1>
            <xm:f>入力用データシート!$A$93:$A$99</xm:f>
          </x14:formula1>
          <xm:sqref>AG1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7A3A5-4EDD-455E-B1E1-0908FC97E364}">
  <sheetPr codeName="Sheet10">
    <tabColor theme="3" tint="0.749992370372631"/>
  </sheetPr>
  <dimension ref="A1:AD81"/>
  <sheetViews>
    <sheetView showGridLines="0" view="pageBreakPreview" zoomScaleNormal="100" zoomScaleSheetLayoutView="100" workbookViewId="0">
      <selection activeCell="AO19" sqref="AO19"/>
    </sheetView>
  </sheetViews>
  <sheetFormatPr defaultRowHeight="13.5"/>
  <cols>
    <col min="1" max="43" width="2.625" style="1" customWidth="1"/>
    <col min="44" max="16384" width="9" style="1"/>
  </cols>
  <sheetData>
    <row r="1" spans="1:30" ht="12.95" customHeight="1">
      <c r="A1" s="703" t="s">
        <v>321</v>
      </c>
      <c r="B1" s="703"/>
      <c r="C1" s="703"/>
      <c r="D1" s="703"/>
      <c r="E1" s="703"/>
      <c r="F1" s="703"/>
      <c r="G1" s="703"/>
      <c r="H1" s="703"/>
      <c r="I1" s="703"/>
    </row>
    <row r="2" spans="1:30" ht="12.95" customHeight="1">
      <c r="A2" s="703"/>
      <c r="B2" s="703"/>
      <c r="C2" s="703"/>
      <c r="D2" s="703"/>
      <c r="E2" s="703"/>
      <c r="F2" s="703"/>
      <c r="G2" s="703"/>
      <c r="H2" s="703"/>
      <c r="I2" s="703"/>
      <c r="O2" s="867"/>
      <c r="P2" s="867"/>
      <c r="T2" s="113"/>
      <c r="U2" s="113"/>
      <c r="V2" s="113"/>
      <c r="W2" s="114"/>
      <c r="X2" s="114"/>
      <c r="Y2" s="114"/>
      <c r="Z2" s="114"/>
      <c r="AA2" s="114"/>
      <c r="AB2" s="114"/>
      <c r="AC2" s="114"/>
      <c r="AD2" s="114"/>
    </row>
    <row r="3" spans="1:30" ht="12.95" customHeight="1">
      <c r="U3" s="64"/>
      <c r="V3" s="64"/>
      <c r="W3" s="64"/>
      <c r="X3" s="64"/>
      <c r="Y3" s="64"/>
      <c r="Z3" s="64"/>
      <c r="AA3" s="64"/>
      <c r="AB3" s="64"/>
      <c r="AC3" s="64"/>
    </row>
    <row r="4" spans="1:30" ht="12.95" customHeight="1">
      <c r="AD4" s="105" t="str">
        <f>IF(入力用データシート!B7=入力用データシート!CA9,"第　"&amp;入力用データシート!B17&amp;"　号","")</f>
        <v/>
      </c>
    </row>
    <row r="5" spans="1:30" ht="12.95" customHeight="1">
      <c r="T5" s="115"/>
      <c r="U5" s="115"/>
      <c r="W5" s="961" t="str">
        <f>IF(入力用データシート!B7=入力用データシート!CA9,入力用データシート!B15,"令和　　年　　月　　日")</f>
        <v>令和　　年　　月　　日</v>
      </c>
      <c r="X5" s="961"/>
      <c r="Y5" s="961"/>
      <c r="Z5" s="961"/>
      <c r="AA5" s="961"/>
      <c r="AB5" s="961"/>
      <c r="AC5" s="961"/>
      <c r="AD5" s="961"/>
    </row>
    <row r="6" spans="1:30" ht="12.95" customHeight="1">
      <c r="A6" s="1" t="s">
        <v>263</v>
      </c>
      <c r="AD6" s="104"/>
    </row>
    <row r="7" spans="1:30" ht="12.95" customHeight="1">
      <c r="A7" s="1" t="s">
        <v>264</v>
      </c>
      <c r="B7" s="1" t="s">
        <v>265</v>
      </c>
    </row>
    <row r="8" spans="1:30" ht="12.95" customHeight="1"/>
    <row r="9" spans="1:30" ht="19.5" customHeight="1">
      <c r="L9" s="1" t="s">
        <v>461</v>
      </c>
      <c r="Q9" s="1" t="s">
        <v>322</v>
      </c>
      <c r="R9" s="64"/>
      <c r="S9" s="868" t="str">
        <f>IF(入力用データシート!B7=入力用データシート!CA9,"〒"&amp;入力用データシート!B33&amp;"-"&amp;入力用データシート!J33&amp;入力用データシート!B35&amp;" "&amp;入力用データシート!B37,"〒")</f>
        <v>〒</v>
      </c>
      <c r="T9" s="868"/>
      <c r="U9" s="868"/>
      <c r="V9" s="868"/>
      <c r="W9" s="868"/>
      <c r="X9" s="868"/>
      <c r="Y9" s="868"/>
      <c r="Z9" s="868"/>
      <c r="AA9" s="868"/>
      <c r="AB9" s="868"/>
      <c r="AC9" s="868"/>
      <c r="AD9" s="868"/>
    </row>
    <row r="10" spans="1:30" ht="15.75" customHeight="1">
      <c r="P10" s="1" t="s">
        <v>283</v>
      </c>
      <c r="U10" s="866" t="str">
        <f>IF(入力用データシート!B7=入力用データシート!CA9,入力用データシート!B31,"")</f>
        <v/>
      </c>
      <c r="V10" s="866"/>
      <c r="W10" s="866"/>
      <c r="X10" s="866"/>
      <c r="Y10" s="866"/>
      <c r="Z10" s="866"/>
      <c r="AA10" s="866"/>
      <c r="AB10" s="866"/>
      <c r="AC10" s="866"/>
      <c r="AD10" s="866"/>
    </row>
    <row r="11" spans="1:30" ht="19.5" customHeight="1">
      <c r="P11" s="1" t="s">
        <v>286</v>
      </c>
      <c r="V11" s="866" t="str">
        <f>IF(入力用データシート!B7=入力用データシート!CA9,入力用データシート!B39&amp;"  "&amp;入力用データシート!J39,"")</f>
        <v/>
      </c>
      <c r="W11" s="866"/>
      <c r="X11" s="866"/>
      <c r="Y11" s="866"/>
      <c r="Z11" s="866"/>
      <c r="AA11" s="866"/>
      <c r="AB11" s="866"/>
      <c r="AC11" s="866"/>
      <c r="AD11" s="866"/>
    </row>
    <row r="12" spans="1:30" ht="12.95" customHeight="1">
      <c r="N12" s="1" t="s">
        <v>171</v>
      </c>
      <c r="V12" s="866" t="str">
        <f>IF(AND(入力用データシート!B7=入力用データシート!CA9,入力用データシート!B11=入力用データシート!CC9),入力用データシート!B69,"")</f>
        <v/>
      </c>
      <c r="W12" s="866"/>
      <c r="X12" s="866"/>
      <c r="Y12" s="866"/>
      <c r="Z12" s="866"/>
      <c r="AA12" s="866"/>
      <c r="AB12" s="866"/>
      <c r="AC12" s="866"/>
      <c r="AD12" s="105" t="s">
        <v>285</v>
      </c>
    </row>
    <row r="13" spans="1:30" ht="12.95" customHeight="1">
      <c r="V13" s="101"/>
      <c r="W13" s="101"/>
      <c r="X13" s="101"/>
      <c r="Y13" s="101"/>
      <c r="Z13" s="101"/>
      <c r="AA13" s="101"/>
      <c r="AB13" s="101"/>
      <c r="AC13" s="64"/>
      <c r="AD13" s="105"/>
    </row>
    <row r="14" spans="1:30" ht="12.95" customHeight="1"/>
    <row r="15" spans="1:30" ht="12.95" customHeight="1">
      <c r="A15" s="867" t="s">
        <v>323</v>
      </c>
      <c r="B15" s="867"/>
      <c r="C15" s="867"/>
      <c r="D15" s="867"/>
      <c r="E15" s="867"/>
      <c r="F15" s="867"/>
      <c r="G15" s="867"/>
      <c r="H15" s="867"/>
      <c r="I15" s="867"/>
      <c r="J15" s="867"/>
      <c r="K15" s="867"/>
      <c r="L15" s="867"/>
      <c r="M15" s="867"/>
      <c r="N15" s="867"/>
      <c r="O15" s="867"/>
      <c r="P15" s="867"/>
      <c r="Q15" s="867"/>
      <c r="R15" s="867"/>
      <c r="S15" s="867"/>
      <c r="T15" s="867"/>
      <c r="U15" s="867"/>
      <c r="V15" s="867"/>
      <c r="W15" s="867"/>
      <c r="X15" s="867"/>
      <c r="Y15" s="867"/>
      <c r="Z15" s="867"/>
      <c r="AA15" s="867"/>
      <c r="AB15" s="867"/>
      <c r="AC15" s="867"/>
      <c r="AD15" s="867"/>
    </row>
    <row r="16" spans="1:30" ht="12.95" customHeight="1">
      <c r="A16" s="867" t="s">
        <v>324</v>
      </c>
      <c r="B16" s="867"/>
      <c r="C16" s="867"/>
      <c r="D16" s="867"/>
      <c r="E16" s="867"/>
      <c r="F16" s="867"/>
      <c r="G16" s="867"/>
      <c r="H16" s="867"/>
      <c r="I16" s="867"/>
      <c r="J16" s="867"/>
      <c r="K16" s="867"/>
      <c r="L16" s="867"/>
      <c r="M16" s="867"/>
      <c r="N16" s="867"/>
      <c r="O16" s="867"/>
      <c r="P16" s="867"/>
      <c r="Q16" s="867"/>
      <c r="R16" s="867"/>
      <c r="S16" s="867"/>
      <c r="T16" s="867"/>
      <c r="U16" s="867"/>
      <c r="V16" s="867"/>
      <c r="W16" s="867"/>
      <c r="X16" s="867"/>
      <c r="Y16" s="867"/>
      <c r="Z16" s="867"/>
      <c r="AA16" s="867"/>
      <c r="AB16" s="867"/>
      <c r="AC16" s="867"/>
      <c r="AD16" s="867"/>
    </row>
    <row r="17" spans="1:30" ht="12.95" customHeight="1">
      <c r="A17" s="867" t="s">
        <v>325</v>
      </c>
      <c r="B17" s="867"/>
      <c r="C17" s="867"/>
      <c r="D17" s="867"/>
      <c r="E17" s="867"/>
      <c r="F17" s="867"/>
      <c r="G17" s="867"/>
      <c r="H17" s="867"/>
      <c r="I17" s="867"/>
      <c r="J17" s="867"/>
      <c r="K17" s="867"/>
      <c r="L17" s="867"/>
      <c r="M17" s="867"/>
      <c r="N17" s="867"/>
      <c r="O17" s="867"/>
      <c r="P17" s="867"/>
      <c r="Q17" s="867"/>
      <c r="R17" s="867"/>
      <c r="S17" s="867"/>
      <c r="T17" s="867"/>
      <c r="U17" s="867"/>
      <c r="V17" s="867"/>
      <c r="W17" s="867"/>
      <c r="X17" s="867"/>
      <c r="Y17" s="867"/>
      <c r="Z17" s="867"/>
      <c r="AA17" s="867"/>
      <c r="AB17" s="867"/>
      <c r="AC17" s="867"/>
      <c r="AD17" s="867"/>
    </row>
    <row r="18" spans="1:30" ht="12.95" customHeight="1">
      <c r="A18" s="99"/>
      <c r="B18" s="99"/>
      <c r="C18" s="99"/>
      <c r="D18" s="99"/>
      <c r="E18" s="99"/>
      <c r="F18" s="99"/>
      <c r="G18" s="99"/>
      <c r="H18" s="99"/>
      <c r="I18" s="99"/>
      <c r="J18" s="99"/>
      <c r="K18" s="99"/>
      <c r="L18" s="99"/>
      <c r="M18" s="99"/>
      <c r="N18" s="99"/>
      <c r="O18" s="99"/>
      <c r="P18" s="99"/>
      <c r="T18" s="99"/>
      <c r="U18" s="99"/>
      <c r="V18" s="99"/>
      <c r="W18" s="99"/>
      <c r="X18" s="99"/>
      <c r="Y18" s="99"/>
      <c r="Z18" s="99"/>
      <c r="AA18" s="99"/>
      <c r="AB18" s="99"/>
      <c r="AC18" s="99"/>
      <c r="AD18" s="99"/>
    </row>
    <row r="19" spans="1:30" ht="12.95" customHeight="1"/>
    <row r="20" spans="1:30" ht="18" customHeight="1">
      <c r="A20" s="1" t="str">
        <f>"　 "&amp;IF(入力用データシート!B7=入力用データシート!CA9,TEXT(入力用データシート!B25,"ggge年m月d日")&amp;"付け環補電ホ第"&amp;入力用データシート!C27&amp;"号","")</f>
        <v xml:space="preserve">　 </v>
      </c>
      <c r="C20" s="450"/>
      <c r="D20" s="450"/>
      <c r="E20" s="450"/>
      <c r="F20" s="450"/>
      <c r="G20" s="450"/>
      <c r="H20" s="450"/>
      <c r="I20" s="450"/>
      <c r="N20" s="1" t="s">
        <v>976</v>
      </c>
      <c r="P20" s="450"/>
      <c r="R20" s="867" t="str">
        <f>IF(入力用データシート!B7=入力用データシート!CA9,入力用データシート!B13,"     ")</f>
        <v xml:space="preserve">     </v>
      </c>
      <c r="S20" s="867"/>
      <c r="T20" s="867"/>
      <c r="U20" s="1" t="s">
        <v>285</v>
      </c>
      <c r="V20" s="1" t="s">
        <v>326</v>
      </c>
    </row>
    <row r="21" spans="1:30" ht="18" customHeight="1">
      <c r="A21" s="1" t="s">
        <v>351</v>
      </c>
      <c r="D21" s="450"/>
      <c r="E21" s="450"/>
      <c r="F21" s="450"/>
      <c r="G21" s="450"/>
      <c r="H21" s="450"/>
      <c r="I21" s="450"/>
      <c r="J21" s="450"/>
      <c r="K21" s="450"/>
      <c r="L21" s="450"/>
      <c r="M21" s="450"/>
      <c r="N21" s="450"/>
      <c r="P21" s="450"/>
      <c r="Q21" s="450"/>
      <c r="R21" s="450"/>
      <c r="S21" s="450"/>
      <c r="T21" s="450"/>
      <c r="U21" s="450"/>
      <c r="V21" s="450"/>
      <c r="W21" s="450"/>
      <c r="X21" s="450"/>
      <c r="Y21" s="450"/>
      <c r="Z21" s="450"/>
      <c r="AA21" s="450"/>
      <c r="AB21" s="450"/>
      <c r="AC21" s="450"/>
    </row>
    <row r="22" spans="1:30" ht="18" customHeight="1">
      <c r="A22" s="1" t="s">
        <v>352</v>
      </c>
      <c r="C22" s="450"/>
      <c r="D22" s="450"/>
      <c r="E22" s="450"/>
      <c r="F22" s="450"/>
      <c r="G22" s="450"/>
      <c r="H22" s="450"/>
      <c r="I22" s="450"/>
      <c r="J22" s="450"/>
      <c r="K22" s="450"/>
      <c r="L22" s="450"/>
      <c r="M22" s="450"/>
      <c r="N22" s="450"/>
      <c r="O22" s="450"/>
      <c r="P22" s="450"/>
      <c r="Q22" s="450"/>
      <c r="R22" s="450"/>
      <c r="S22" s="450"/>
      <c r="T22" s="450"/>
      <c r="U22" s="450"/>
      <c r="V22" s="450"/>
      <c r="W22" s="450"/>
      <c r="X22" s="450"/>
      <c r="Y22" s="450"/>
      <c r="Z22" s="450"/>
      <c r="AA22" s="450"/>
      <c r="AB22" s="450"/>
      <c r="AC22" s="450"/>
    </row>
    <row r="23" spans="1:30" ht="12.95" customHeight="1">
      <c r="A23" s="1" t="s">
        <v>327</v>
      </c>
      <c r="C23" s="450"/>
      <c r="D23" s="450"/>
      <c r="E23" s="450"/>
      <c r="F23" s="450"/>
      <c r="G23" s="450"/>
      <c r="H23" s="450"/>
      <c r="I23" s="450"/>
      <c r="J23" s="450"/>
      <c r="K23" s="450"/>
      <c r="L23" s="450"/>
      <c r="M23" s="450"/>
      <c r="N23" s="450"/>
      <c r="O23" s="450"/>
      <c r="P23" s="450"/>
      <c r="Q23" s="450"/>
      <c r="R23" s="450"/>
      <c r="S23" s="450"/>
      <c r="T23" s="450"/>
      <c r="U23" s="450"/>
      <c r="V23" s="450"/>
      <c r="W23" s="450"/>
      <c r="X23" s="450"/>
      <c r="Y23" s="450"/>
      <c r="Z23" s="450"/>
      <c r="AA23" s="450"/>
      <c r="AB23" s="450"/>
      <c r="AC23" s="450"/>
    </row>
    <row r="24" spans="1:30" ht="12.95" customHeight="1">
      <c r="B24" s="103"/>
      <c r="C24" s="103"/>
      <c r="D24" s="103"/>
      <c r="E24" s="103"/>
      <c r="F24" s="103"/>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row>
    <row r="25" spans="1:30" ht="12.95" customHeight="1">
      <c r="B25" s="103"/>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row>
    <row r="26" spans="1:30" ht="12.95" customHeight="1">
      <c r="A26" s="867" t="s">
        <v>288</v>
      </c>
      <c r="B26" s="867"/>
      <c r="C26" s="867"/>
      <c r="D26" s="867"/>
      <c r="E26" s="867"/>
      <c r="F26" s="867"/>
      <c r="G26" s="867"/>
      <c r="H26" s="867"/>
      <c r="I26" s="867"/>
      <c r="J26" s="867"/>
      <c r="K26" s="867"/>
      <c r="L26" s="867"/>
      <c r="M26" s="867"/>
      <c r="N26" s="867"/>
      <c r="O26" s="867"/>
      <c r="P26" s="867"/>
      <c r="Q26" s="867"/>
      <c r="R26" s="867"/>
      <c r="S26" s="867"/>
      <c r="T26" s="867"/>
      <c r="U26" s="867"/>
      <c r="V26" s="867"/>
      <c r="W26" s="867"/>
      <c r="X26" s="867"/>
      <c r="Y26" s="867"/>
      <c r="Z26" s="867"/>
      <c r="AA26" s="867"/>
      <c r="AB26" s="867"/>
      <c r="AC26" s="867"/>
      <c r="AD26" s="867"/>
    </row>
    <row r="27" spans="1:30" ht="15.75" customHeight="1"/>
    <row r="28" spans="1:30" ht="15.75" customHeight="1">
      <c r="A28" s="116" t="s">
        <v>328</v>
      </c>
      <c r="B28" s="117" t="s">
        <v>329</v>
      </c>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c r="AC28" s="118"/>
    </row>
    <row r="29" spans="1:30" ht="15.75" customHeight="1">
      <c r="A29" s="116"/>
      <c r="B29" s="963" t="s">
        <v>459</v>
      </c>
      <c r="C29" s="963"/>
      <c r="D29" s="963"/>
      <c r="E29" s="963"/>
      <c r="F29" s="963"/>
      <c r="G29" s="963"/>
      <c r="H29" s="119"/>
      <c r="I29" s="119" t="s">
        <v>330</v>
      </c>
      <c r="J29" s="962" t="str">
        <f>IF(入力用データシート!B7=入力用データシート!CA9,入力用データシート!BM219,"")</f>
        <v/>
      </c>
      <c r="K29" s="962"/>
      <c r="L29" s="962"/>
      <c r="M29" s="962"/>
      <c r="N29" s="962"/>
      <c r="O29" s="120" t="s">
        <v>115</v>
      </c>
      <c r="Q29" s="120" t="str">
        <f>"（"&amp;IF(入力用データシート!B7=入力用データシート!CA9,TEXT(入力用データシート!B25,"ggge年m月d日")&amp;"  "&amp;"第"&amp;入力用データシート!C27&amp;"号)","令和　年　月　日　第　　　　　　号)")</f>
        <v>（令和　年　月　日　第　　　　　　号)</v>
      </c>
      <c r="R29" s="119"/>
      <c r="S29" s="119"/>
      <c r="T29" s="119"/>
      <c r="U29" s="119"/>
      <c r="V29" s="119"/>
      <c r="W29" s="119"/>
      <c r="X29" s="119"/>
      <c r="Y29" s="119"/>
      <c r="Z29" s="119"/>
      <c r="AA29" s="119"/>
      <c r="AB29" s="119"/>
      <c r="AC29" s="119"/>
    </row>
    <row r="30" spans="1:30" ht="15.75" customHeight="1">
      <c r="A30" s="116"/>
      <c r="C30" s="119"/>
      <c r="E30" s="99"/>
      <c r="F30" s="99"/>
      <c r="G30" s="99"/>
      <c r="H30" s="119"/>
      <c r="I30" s="119"/>
      <c r="J30" s="119"/>
      <c r="K30" s="119"/>
      <c r="L30" s="119"/>
      <c r="N30" s="119"/>
      <c r="P30" s="119"/>
      <c r="Q30" s="119"/>
      <c r="R30" s="119"/>
      <c r="S30" s="119"/>
      <c r="T30" s="119"/>
      <c r="U30" s="119"/>
      <c r="V30" s="119"/>
      <c r="W30" s="119"/>
      <c r="X30" s="118"/>
      <c r="Y30" s="118"/>
      <c r="Z30" s="118"/>
      <c r="AA30" s="118"/>
      <c r="AB30" s="118"/>
      <c r="AD30" s="121" t="str">
        <f>IF(入力用データシート!B7=入力用データシート!CA9,"（うち消費税及び地方消費税相当額　              0                 円）","（うち消費税及び地方消費税相当額　                              円）")</f>
        <v>（うち消費税及び地方消費税相当額　                              円）</v>
      </c>
    </row>
    <row r="31" spans="1:30" ht="8.25" customHeight="1">
      <c r="A31" s="116"/>
      <c r="C31" s="119"/>
      <c r="E31" s="99"/>
      <c r="F31" s="99"/>
      <c r="G31" s="99"/>
      <c r="H31" s="119"/>
      <c r="I31" s="119"/>
      <c r="J31" s="119"/>
      <c r="K31" s="119"/>
      <c r="L31" s="119"/>
      <c r="N31" s="119"/>
      <c r="P31" s="119"/>
      <c r="Q31" s="119"/>
      <c r="R31" s="119"/>
      <c r="S31" s="119"/>
      <c r="T31" s="119"/>
      <c r="U31" s="119"/>
      <c r="V31" s="119"/>
      <c r="W31" s="119"/>
      <c r="X31" s="118"/>
      <c r="Y31" s="118"/>
      <c r="Z31" s="118"/>
      <c r="AA31" s="118"/>
      <c r="AB31" s="118"/>
      <c r="AD31" s="121"/>
    </row>
    <row r="32" spans="1:30" ht="15.75" customHeight="1">
      <c r="A32" s="106" t="s">
        <v>331</v>
      </c>
      <c r="B32" s="1" t="s">
        <v>332</v>
      </c>
      <c r="L32" s="122"/>
      <c r="M32" s="122"/>
      <c r="N32" s="122"/>
      <c r="O32" s="122"/>
      <c r="P32" s="122"/>
      <c r="Q32" s="122"/>
      <c r="R32" s="122"/>
      <c r="S32" s="122"/>
      <c r="T32" s="122"/>
      <c r="U32" s="122"/>
      <c r="V32" s="122"/>
    </row>
    <row r="33" spans="1:30" ht="15.75" customHeight="1">
      <c r="A33" s="106"/>
      <c r="B33" s="1" t="s">
        <v>465</v>
      </c>
      <c r="L33" s="122"/>
      <c r="M33" s="122"/>
      <c r="N33" s="122"/>
      <c r="O33" s="122"/>
      <c r="P33" s="122"/>
      <c r="Q33" s="122"/>
      <c r="R33" s="122"/>
      <c r="S33" s="122"/>
      <c r="T33" s="122"/>
      <c r="U33" s="122"/>
      <c r="V33" s="122"/>
    </row>
    <row r="34" spans="1:30" ht="8.25" customHeight="1">
      <c r="A34" s="106"/>
      <c r="L34" s="122"/>
      <c r="M34" s="122"/>
      <c r="N34" s="122"/>
      <c r="O34" s="122"/>
      <c r="P34" s="122"/>
      <c r="Q34" s="122"/>
      <c r="R34" s="122"/>
      <c r="S34" s="122"/>
      <c r="T34" s="122"/>
      <c r="U34" s="122"/>
      <c r="V34" s="122"/>
    </row>
    <row r="35" spans="1:30" ht="15.75" customHeight="1">
      <c r="A35" s="106" t="s">
        <v>333</v>
      </c>
      <c r="B35" s="1" t="s">
        <v>462</v>
      </c>
      <c r="K35" s="867" t="str">
        <f>IF(入力用データシート!B7=入力用データシート!CA9,TEXT(入力用データシート!B25,"ggge年m月d日"),"令和　　年　　月　　日")</f>
        <v>令和　　年　　月　　日</v>
      </c>
      <c r="L35" s="867"/>
      <c r="M35" s="867"/>
      <c r="N35" s="867"/>
      <c r="O35" s="867"/>
      <c r="P35" s="867"/>
      <c r="Q35" s="867"/>
      <c r="R35" s="867"/>
      <c r="S35" s="867" t="s">
        <v>301</v>
      </c>
      <c r="T35" s="867"/>
      <c r="U35" s="867" t="str">
        <f>IF(入力用データシート!B7=入力用データシート!CA9,TEXT(入力用データシート!B15,"ggge年m月d日"),"令和　　年　　月　　日")</f>
        <v>令和　　年　　月　　日</v>
      </c>
      <c r="V35" s="867"/>
      <c r="W35" s="867"/>
      <c r="X35" s="867"/>
      <c r="Y35" s="867"/>
      <c r="Z35" s="867"/>
      <c r="AA35" s="867"/>
      <c r="AB35" s="867"/>
    </row>
    <row r="36" spans="1:30" ht="8.25" customHeight="1">
      <c r="A36" s="106"/>
      <c r="L36" s="123"/>
      <c r="V36" s="124"/>
      <c r="X36" s="124"/>
      <c r="Y36" s="124"/>
      <c r="Z36" s="124"/>
    </row>
    <row r="37" spans="1:30" ht="15.75" customHeight="1">
      <c r="A37" s="106" t="s">
        <v>334</v>
      </c>
      <c r="B37" s="1" t="s">
        <v>335</v>
      </c>
      <c r="M37" s="64"/>
      <c r="N37" s="64"/>
      <c r="O37" s="64"/>
      <c r="P37" s="64"/>
      <c r="Q37" s="104"/>
      <c r="R37" s="104"/>
      <c r="S37" s="104"/>
      <c r="T37" s="104"/>
      <c r="U37" s="104"/>
      <c r="V37" s="104"/>
      <c r="W37" s="104"/>
      <c r="X37" s="104"/>
      <c r="Y37" s="104"/>
      <c r="Z37" s="104"/>
      <c r="AA37" s="104"/>
      <c r="AB37" s="64"/>
      <c r="AC37" s="64"/>
      <c r="AD37" s="64"/>
    </row>
    <row r="38" spans="1:30" ht="15.75" customHeight="1">
      <c r="A38" s="106"/>
      <c r="B38" s="1" t="s">
        <v>464</v>
      </c>
      <c r="M38" s="64"/>
      <c r="N38" s="64"/>
      <c r="O38" s="64"/>
      <c r="P38" s="64"/>
      <c r="Q38" s="102"/>
      <c r="R38" s="102"/>
      <c r="S38" s="102"/>
      <c r="T38" s="102"/>
      <c r="U38" s="102"/>
      <c r="V38" s="102"/>
      <c r="W38" s="102"/>
      <c r="X38" s="102"/>
      <c r="Y38" s="102"/>
      <c r="Z38" s="102"/>
      <c r="AA38" s="102"/>
      <c r="AB38" s="64"/>
      <c r="AC38" s="64"/>
      <c r="AD38" s="64"/>
    </row>
    <row r="39" spans="1:30" ht="8.25" customHeight="1">
      <c r="A39" s="106"/>
      <c r="M39" s="64"/>
      <c r="N39" s="64"/>
      <c r="O39" s="64"/>
      <c r="P39" s="64"/>
      <c r="Q39" s="102"/>
      <c r="R39" s="102"/>
      <c r="S39" s="102"/>
      <c r="T39" s="102"/>
      <c r="U39" s="102"/>
      <c r="V39" s="102"/>
      <c r="W39" s="102"/>
      <c r="X39" s="102"/>
      <c r="Y39" s="102"/>
      <c r="Z39" s="102"/>
      <c r="AA39" s="102"/>
      <c r="AB39" s="64"/>
      <c r="AC39" s="64"/>
      <c r="AD39" s="64"/>
    </row>
    <row r="40" spans="1:30" ht="15.75" customHeight="1">
      <c r="A40" s="106" t="s">
        <v>336</v>
      </c>
      <c r="B40" s="1" t="s">
        <v>337</v>
      </c>
    </row>
    <row r="41" spans="1:30" ht="16.5" customHeight="1">
      <c r="B41" s="959" t="s">
        <v>338</v>
      </c>
      <c r="C41" s="960"/>
      <c r="D41" s="960"/>
      <c r="E41" s="107" t="s">
        <v>339</v>
      </c>
      <c r="F41" s="108"/>
      <c r="G41" s="108"/>
      <c r="H41" s="108"/>
      <c r="I41" s="108"/>
      <c r="J41" s="108"/>
      <c r="K41" s="108"/>
      <c r="L41" s="108"/>
      <c r="M41" s="126"/>
      <c r="N41" s="957" t="str">
        <f>IF(入力用データシート!B7=入力用データシート!CA9,入力用データシート!B43&amp;"  "&amp;入力用データシート!J43,"")</f>
        <v/>
      </c>
      <c r="O41" s="957"/>
      <c r="P41" s="957"/>
      <c r="Q41" s="957"/>
      <c r="R41" s="957"/>
      <c r="S41" s="957"/>
      <c r="T41" s="957"/>
      <c r="U41" s="957"/>
      <c r="V41" s="957"/>
      <c r="W41" s="957"/>
      <c r="X41" s="957"/>
      <c r="Y41" s="957"/>
      <c r="Z41" s="957"/>
      <c r="AA41" s="957"/>
      <c r="AB41" s="957"/>
      <c r="AC41" s="957"/>
      <c r="AD41" s="958"/>
    </row>
    <row r="42" spans="1:30" ht="16.5" customHeight="1">
      <c r="B42" s="960"/>
      <c r="C42" s="960"/>
      <c r="D42" s="960"/>
      <c r="E42" s="107" t="s">
        <v>340</v>
      </c>
      <c r="F42" s="41"/>
      <c r="G42" s="41"/>
      <c r="H42" s="950" t="str">
        <f>IF(入力用データシート!B7=入力用データシート!CA9,入力用データシート!B45,"")</f>
        <v/>
      </c>
      <c r="I42" s="950"/>
      <c r="J42" s="950"/>
      <c r="K42" s="950"/>
      <c r="L42" s="950"/>
      <c r="M42" s="950"/>
      <c r="N42" s="950"/>
      <c r="O42" s="950"/>
      <c r="P42" s="950"/>
      <c r="Q42" s="951"/>
      <c r="R42" s="107" t="s">
        <v>460</v>
      </c>
      <c r="S42" s="41"/>
      <c r="T42" s="126"/>
      <c r="U42" s="950" t="str">
        <f>IF(入力用データシート!B7=入力用データシート!CA9,入力用データシート!B63,"")</f>
        <v/>
      </c>
      <c r="V42" s="950"/>
      <c r="W42" s="950"/>
      <c r="X42" s="950"/>
      <c r="Y42" s="950"/>
      <c r="Z42" s="950"/>
      <c r="AA42" s="950"/>
      <c r="AB42" s="950"/>
      <c r="AC42" s="950"/>
      <c r="AD42" s="951"/>
    </row>
    <row r="43" spans="1:30" ht="16.5" customHeight="1">
      <c r="B43" s="960"/>
      <c r="C43" s="960"/>
      <c r="D43" s="960"/>
      <c r="E43" s="107" t="s">
        <v>342</v>
      </c>
      <c r="F43" s="108"/>
      <c r="G43" s="108"/>
      <c r="H43" s="108"/>
      <c r="J43" s="954" t="str">
        <f>IF(入力用データシート!B7=入力用データシート!CA9,入力用データシート!B49,"")</f>
        <v/>
      </c>
      <c r="K43" s="954"/>
      <c r="L43" s="954"/>
      <c r="M43" s="954"/>
      <c r="N43" s="954"/>
      <c r="O43" s="954"/>
      <c r="P43" s="954"/>
      <c r="Q43" s="954"/>
      <c r="R43" s="954"/>
      <c r="S43" s="954"/>
      <c r="T43" s="954"/>
      <c r="U43" s="954"/>
      <c r="V43" s="126" t="s">
        <v>343</v>
      </c>
      <c r="W43" s="952" t="str">
        <f>IF(入力用データシート!B7=入力用データシート!CA9,入力用データシート!K49,"")</f>
        <v/>
      </c>
      <c r="X43" s="952"/>
      <c r="Y43" s="952"/>
      <c r="Z43" s="952"/>
      <c r="AA43" s="952"/>
      <c r="AB43" s="952"/>
      <c r="AC43" s="952"/>
      <c r="AD43" s="953"/>
    </row>
    <row r="44" spans="1:30" ht="16.5" customHeight="1">
      <c r="B44" s="941" t="s">
        <v>344</v>
      </c>
      <c r="C44" s="942"/>
      <c r="D44" s="943"/>
      <c r="E44" s="107" t="s">
        <v>174</v>
      </c>
      <c r="F44" s="108"/>
      <c r="G44" s="108"/>
      <c r="H44" s="108"/>
      <c r="I44" s="108"/>
      <c r="J44" s="108"/>
      <c r="K44" s="108"/>
      <c r="L44" s="108"/>
      <c r="M44" s="126"/>
      <c r="N44" s="957" t="str">
        <f>IF(入力用データシート!B7=入力用データシート!CA9,入力用データシート!B53&amp;"  "&amp;入力用データシート!J53,"")</f>
        <v/>
      </c>
      <c r="O44" s="957"/>
      <c r="P44" s="957"/>
      <c r="Q44" s="957"/>
      <c r="R44" s="957"/>
      <c r="S44" s="957"/>
      <c r="T44" s="957"/>
      <c r="U44" s="957"/>
      <c r="V44" s="957"/>
      <c r="W44" s="957"/>
      <c r="X44" s="957"/>
      <c r="Y44" s="957"/>
      <c r="Z44" s="957"/>
      <c r="AA44" s="957"/>
      <c r="AB44" s="957"/>
      <c r="AC44" s="957"/>
      <c r="AD44" s="958"/>
    </row>
    <row r="45" spans="1:30" ht="16.5" customHeight="1">
      <c r="B45" s="944"/>
      <c r="C45" s="945"/>
      <c r="D45" s="946"/>
      <c r="E45" s="955" t="s">
        <v>463</v>
      </c>
      <c r="F45" s="956"/>
      <c r="G45" s="956"/>
      <c r="H45" s="952" t="str">
        <f>IF(入力用データシート!B7=入力用データシート!CA9,入力用データシート!B55&amp;"-"&amp;入力用データシート!J55&amp;"  "&amp;入力用データシート!B57&amp;" "&amp;入力用データシート!B59,"")</f>
        <v/>
      </c>
      <c r="I45" s="952"/>
      <c r="J45" s="952"/>
      <c r="K45" s="952"/>
      <c r="L45" s="952"/>
      <c r="M45" s="952"/>
      <c r="N45" s="952"/>
      <c r="O45" s="952"/>
      <c r="P45" s="952"/>
      <c r="Q45" s="952"/>
      <c r="R45" s="952"/>
      <c r="S45" s="952"/>
      <c r="T45" s="952"/>
      <c r="U45" s="952"/>
      <c r="V45" s="952"/>
      <c r="W45" s="952"/>
      <c r="X45" s="952"/>
      <c r="Y45" s="952"/>
      <c r="Z45" s="952"/>
      <c r="AA45" s="952"/>
      <c r="AB45" s="952"/>
      <c r="AC45" s="952"/>
      <c r="AD45" s="953"/>
    </row>
    <row r="46" spans="1:30" ht="16.5" customHeight="1">
      <c r="B46" s="944"/>
      <c r="C46" s="945"/>
      <c r="D46" s="946"/>
      <c r="E46" s="125" t="s">
        <v>340</v>
      </c>
      <c r="F46" s="41"/>
      <c r="G46" s="41"/>
      <c r="H46" s="950" t="str">
        <f>IF(入力用データシート!B7=入力用データシート!CA9,入力用データシート!B61,"")</f>
        <v/>
      </c>
      <c r="I46" s="950"/>
      <c r="J46" s="950"/>
      <c r="K46" s="950"/>
      <c r="L46" s="950"/>
      <c r="M46" s="950"/>
      <c r="N46" s="950"/>
      <c r="O46" s="950"/>
      <c r="P46" s="950"/>
      <c r="Q46" s="950"/>
      <c r="R46" s="125" t="s">
        <v>460</v>
      </c>
      <c r="S46" s="41"/>
      <c r="T46" s="126"/>
      <c r="U46" s="950" t="str">
        <f>IF(入力用データシート!B7=入力用データシート!CA9,入力用データシート!B63,"")</f>
        <v/>
      </c>
      <c r="V46" s="950"/>
      <c r="W46" s="950"/>
      <c r="X46" s="950"/>
      <c r="Y46" s="950"/>
      <c r="Z46" s="950"/>
      <c r="AA46" s="950"/>
      <c r="AB46" s="950"/>
      <c r="AC46" s="950"/>
      <c r="AD46" s="951"/>
    </row>
    <row r="47" spans="1:30" ht="16.5" customHeight="1">
      <c r="B47" s="947"/>
      <c r="C47" s="948"/>
      <c r="D47" s="949"/>
      <c r="E47" s="125" t="s">
        <v>342</v>
      </c>
      <c r="F47" s="41"/>
      <c r="G47" s="41"/>
      <c r="H47" s="41"/>
      <c r="I47" s="126"/>
      <c r="J47" s="954" t="str">
        <f>IF(入力用データシート!B7=入力用データシート!CA9,入力用データシート!B65,"")</f>
        <v/>
      </c>
      <c r="K47" s="954"/>
      <c r="L47" s="954"/>
      <c r="M47" s="954"/>
      <c r="N47" s="954"/>
      <c r="O47" s="954"/>
      <c r="P47" s="954"/>
      <c r="Q47" s="954"/>
      <c r="R47" s="954"/>
      <c r="S47" s="954"/>
      <c r="T47" s="954"/>
      <c r="U47" s="954"/>
      <c r="V47" s="126" t="s">
        <v>343</v>
      </c>
      <c r="W47" s="952" t="str">
        <f>IF(入力用データシート!B7=入力用データシート!CA9,入力用データシート!K65,"")</f>
        <v/>
      </c>
      <c r="X47" s="952"/>
      <c r="Y47" s="952"/>
      <c r="Z47" s="952"/>
      <c r="AA47" s="952"/>
      <c r="AB47" s="952"/>
      <c r="AC47" s="952"/>
      <c r="AD47" s="953"/>
    </row>
    <row r="48" spans="1:30" ht="10.5" customHeight="1">
      <c r="A48" s="73" t="s">
        <v>272</v>
      </c>
      <c r="B48" s="73" t="s">
        <v>346</v>
      </c>
      <c r="C48" s="73"/>
    </row>
    <row r="49" spans="1:30" ht="10.5" customHeight="1">
      <c r="A49" s="73" t="s">
        <v>347</v>
      </c>
      <c r="B49" s="73" t="s">
        <v>348</v>
      </c>
      <c r="C49" s="73"/>
    </row>
    <row r="50" spans="1:30" ht="10.5" customHeight="1">
      <c r="A50" s="73" t="s">
        <v>349</v>
      </c>
      <c r="B50" s="73" t="s">
        <v>350</v>
      </c>
      <c r="C50" s="73"/>
    </row>
    <row r="51" spans="1:30" ht="9.75" customHeight="1"/>
    <row r="52" spans="1:30" ht="9.75" customHeight="1"/>
    <row r="53" spans="1:30" ht="12.95" customHeight="1"/>
    <row r="54" spans="1:30" ht="12.95" customHeight="1"/>
    <row r="55" spans="1:30" ht="12.95" customHeight="1"/>
    <row r="56" spans="1:30" ht="12.95" customHeight="1"/>
    <row r="57" spans="1:30" ht="112.5" customHeight="1"/>
    <row r="58" spans="1:30" ht="12.95" customHeight="1">
      <c r="A58" s="938"/>
      <c r="B58" s="867"/>
      <c r="C58" s="867"/>
      <c r="D58" s="867"/>
      <c r="E58" s="867"/>
      <c r="P58" s="866"/>
      <c r="Q58" s="866"/>
      <c r="R58" s="866"/>
      <c r="S58" s="866"/>
      <c r="T58" s="866"/>
      <c r="U58" s="866"/>
      <c r="V58" s="866"/>
      <c r="W58" s="866"/>
      <c r="X58" s="866"/>
      <c r="Y58" s="866"/>
      <c r="Z58" s="866"/>
      <c r="AA58" s="866"/>
      <c r="AB58" s="866"/>
      <c r="AC58" s="866"/>
      <c r="AD58" s="866"/>
    </row>
    <row r="59" spans="1:30" ht="12.95" customHeight="1">
      <c r="A59" s="867"/>
      <c r="B59" s="867"/>
      <c r="C59" s="867"/>
      <c r="D59" s="867"/>
      <c r="E59" s="867"/>
      <c r="I59" s="940"/>
      <c r="J59" s="866"/>
      <c r="K59" s="866"/>
      <c r="L59" s="866"/>
      <c r="M59" s="866"/>
      <c r="N59" s="866"/>
      <c r="O59" s="866"/>
      <c r="P59" s="866"/>
      <c r="Q59" s="866"/>
      <c r="U59" s="940"/>
      <c r="V59" s="866"/>
      <c r="W59" s="866"/>
      <c r="X59" s="866"/>
      <c r="Y59" s="866"/>
      <c r="Z59" s="866"/>
      <c r="AA59" s="866"/>
      <c r="AB59" s="866"/>
      <c r="AC59" s="866"/>
      <c r="AD59" s="866"/>
    </row>
    <row r="60" spans="1:30" ht="12.95" customHeight="1">
      <c r="A60" s="867"/>
      <c r="B60" s="867"/>
      <c r="C60" s="867"/>
      <c r="D60" s="867"/>
      <c r="E60" s="867"/>
      <c r="K60" s="866"/>
      <c r="L60" s="866"/>
      <c r="M60" s="866"/>
      <c r="N60" s="866"/>
      <c r="O60" s="866"/>
      <c r="P60" s="866"/>
      <c r="Q60" s="866"/>
      <c r="R60" s="866"/>
      <c r="S60" s="866"/>
      <c r="U60" s="866"/>
      <c r="V60" s="866"/>
      <c r="W60" s="866"/>
      <c r="X60" s="866"/>
      <c r="Y60" s="866"/>
      <c r="Z60" s="866"/>
      <c r="AA60" s="866"/>
      <c r="AB60" s="866"/>
      <c r="AC60" s="866"/>
      <c r="AD60" s="866"/>
    </row>
    <row r="61" spans="1:30" ht="12.95" customHeight="1">
      <c r="A61" s="938"/>
      <c r="B61" s="867"/>
      <c r="C61" s="867"/>
      <c r="D61" s="867"/>
      <c r="E61" s="867"/>
      <c r="P61" s="866"/>
      <c r="Q61" s="866"/>
      <c r="R61" s="866"/>
      <c r="S61" s="866"/>
      <c r="T61" s="866"/>
      <c r="U61" s="866"/>
      <c r="V61" s="866"/>
      <c r="W61" s="866"/>
      <c r="X61" s="866"/>
      <c r="Y61" s="866"/>
      <c r="Z61" s="866"/>
      <c r="AA61" s="866"/>
      <c r="AB61" s="866"/>
      <c r="AC61" s="866"/>
      <c r="AD61" s="866"/>
    </row>
    <row r="62" spans="1:30" ht="12.95" customHeight="1">
      <c r="A62" s="938"/>
      <c r="B62" s="867"/>
      <c r="C62" s="867"/>
      <c r="D62" s="867"/>
      <c r="E62" s="867"/>
      <c r="I62" s="703"/>
      <c r="J62" s="703"/>
      <c r="L62" s="939"/>
      <c r="M62" s="939"/>
      <c r="N62" s="939"/>
      <c r="O62" s="939"/>
      <c r="P62" s="866"/>
      <c r="Q62" s="866"/>
      <c r="R62" s="866"/>
      <c r="S62" s="866"/>
      <c r="T62" s="866"/>
      <c r="U62" s="866"/>
      <c r="V62" s="866"/>
      <c r="W62" s="866"/>
      <c r="X62" s="866"/>
      <c r="Y62" s="866"/>
      <c r="Z62" s="866"/>
      <c r="AA62" s="866"/>
      <c r="AB62" s="866"/>
      <c r="AC62" s="866"/>
      <c r="AD62" s="866"/>
    </row>
    <row r="63" spans="1:30" ht="12.95" customHeight="1">
      <c r="A63" s="867"/>
      <c r="B63" s="867"/>
      <c r="C63" s="867"/>
      <c r="D63" s="867"/>
      <c r="E63" s="867"/>
      <c r="I63" s="940"/>
      <c r="J63" s="866"/>
      <c r="K63" s="866"/>
      <c r="L63" s="866"/>
      <c r="M63" s="866"/>
      <c r="N63" s="866"/>
      <c r="O63" s="866"/>
      <c r="P63" s="866"/>
      <c r="Q63" s="866"/>
      <c r="U63" s="940"/>
      <c r="V63" s="866"/>
      <c r="W63" s="866"/>
      <c r="X63" s="866"/>
      <c r="Y63" s="866"/>
      <c r="Z63" s="866"/>
      <c r="AA63" s="866"/>
      <c r="AB63" s="866"/>
      <c r="AC63" s="866"/>
      <c r="AD63" s="866"/>
    </row>
    <row r="64" spans="1:30" ht="12.95" customHeight="1">
      <c r="A64" s="867"/>
      <c r="B64" s="867"/>
      <c r="C64" s="867"/>
      <c r="D64" s="867"/>
      <c r="E64" s="867"/>
      <c r="K64" s="866"/>
      <c r="L64" s="866"/>
      <c r="M64" s="866"/>
      <c r="N64" s="866"/>
      <c r="O64" s="866"/>
      <c r="P64" s="866"/>
      <c r="Q64" s="866"/>
      <c r="R64" s="866"/>
      <c r="S64" s="866"/>
      <c r="U64" s="866"/>
      <c r="V64" s="866"/>
      <c r="W64" s="866"/>
      <c r="X64" s="866"/>
      <c r="Y64" s="866"/>
      <c r="Z64" s="866"/>
      <c r="AA64" s="866"/>
      <c r="AB64" s="866"/>
      <c r="AC64" s="866"/>
      <c r="AD64" s="866"/>
    </row>
    <row r="65" ht="12.95"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row r="78" ht="9.9499999999999993" customHeight="1"/>
    <row r="79" ht="9.9499999999999993" customHeight="1"/>
    <row r="80" ht="9.9499999999999993" customHeight="1"/>
    <row r="81" ht="9.9499999999999993" customHeight="1"/>
  </sheetData>
  <sheetProtection algorithmName="SHA-512" hashValue="YpG5u2v/sXnWveMXhf8QwZT4D8BHCm2FOc5cTvqB/eA8Ul+VpFM0wBI+0XpReL7S+HQGdi2WspO3XSiqPlt3/A==" saltValue="zBddaiTjyfGASkyLTfyj8A==" spinCount="100000" sheet="1" selectLockedCells="1"/>
  <mergeCells count="46">
    <mergeCell ref="R20:T20"/>
    <mergeCell ref="A26:AD26"/>
    <mergeCell ref="J29:N29"/>
    <mergeCell ref="A15:AD15"/>
    <mergeCell ref="A16:AD16"/>
    <mergeCell ref="B29:G29"/>
    <mergeCell ref="V11:AD11"/>
    <mergeCell ref="V12:AC12"/>
    <mergeCell ref="A17:AD17"/>
    <mergeCell ref="A1:I2"/>
    <mergeCell ref="O2:P2"/>
    <mergeCell ref="W5:AD5"/>
    <mergeCell ref="S9:AD9"/>
    <mergeCell ref="U10:AD10"/>
    <mergeCell ref="K35:R35"/>
    <mergeCell ref="S35:T35"/>
    <mergeCell ref="U35:AB35"/>
    <mergeCell ref="B41:D43"/>
    <mergeCell ref="W43:AD43"/>
    <mergeCell ref="H42:Q42"/>
    <mergeCell ref="U42:AD42"/>
    <mergeCell ref="N41:AD41"/>
    <mergeCell ref="J43:U43"/>
    <mergeCell ref="U59:AD59"/>
    <mergeCell ref="K60:S60"/>
    <mergeCell ref="U60:AD60"/>
    <mergeCell ref="B44:D47"/>
    <mergeCell ref="H46:Q46"/>
    <mergeCell ref="U46:AD46"/>
    <mergeCell ref="W47:AD47"/>
    <mergeCell ref="J47:U47"/>
    <mergeCell ref="A58:E60"/>
    <mergeCell ref="P58:AD58"/>
    <mergeCell ref="I59:Q59"/>
    <mergeCell ref="H45:AD45"/>
    <mergeCell ref="E45:G45"/>
    <mergeCell ref="N44:AD44"/>
    <mergeCell ref="A61:E64"/>
    <mergeCell ref="P61:AD61"/>
    <mergeCell ref="I62:J62"/>
    <mergeCell ref="L62:O62"/>
    <mergeCell ref="P62:AD62"/>
    <mergeCell ref="I63:Q63"/>
    <mergeCell ref="U63:AD63"/>
    <mergeCell ref="K64:S64"/>
    <mergeCell ref="U64:AD64"/>
  </mergeCells>
  <phoneticPr fontId="1"/>
  <conditionalFormatting sqref="H42">
    <cfRule type="expression" dxfId="55" priority="6">
      <formula>$H$42=0</formula>
    </cfRule>
  </conditionalFormatting>
  <conditionalFormatting sqref="H46">
    <cfRule type="expression" dxfId="54" priority="7">
      <formula>$H$46=0</formula>
    </cfRule>
  </conditionalFormatting>
  <conditionalFormatting sqref="J43">
    <cfRule type="expression" dxfId="53" priority="4">
      <formula>$J$43=0</formula>
    </cfRule>
  </conditionalFormatting>
  <conditionalFormatting sqref="J47">
    <cfRule type="expression" dxfId="52" priority="2">
      <formula>$J$47=0</formula>
    </cfRule>
  </conditionalFormatting>
  <conditionalFormatting sqref="U42">
    <cfRule type="expression" dxfId="51" priority="259">
      <formula>$U$42=0</formula>
    </cfRule>
  </conditionalFormatting>
  <conditionalFormatting sqref="U46">
    <cfRule type="expression" dxfId="50" priority="261">
      <formula>$U$46=0</formula>
    </cfRule>
  </conditionalFormatting>
  <conditionalFormatting sqref="V43:W43">
    <cfRule type="expression" dxfId="49" priority="260">
      <formula>$W$43=0</formula>
    </cfRule>
  </conditionalFormatting>
  <conditionalFormatting sqref="W47">
    <cfRule type="expression" dxfId="48" priority="262">
      <formula>$W$47=0</formula>
    </cfRule>
  </conditionalFormatting>
  <conditionalFormatting sqref="W2:AD2">
    <cfRule type="expression" dxfId="47" priority="9">
      <formula>$W$2=0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F2A89-CA62-49B4-B077-8DD06E8DD43E}">
  <sheetPr codeName="Sheet11">
    <tabColor theme="3" tint="0.749992370372631"/>
  </sheetPr>
  <dimension ref="A1:AN76"/>
  <sheetViews>
    <sheetView showGridLines="0" view="pageBreakPreview" zoomScaleNormal="100" zoomScaleSheetLayoutView="100" workbookViewId="0">
      <selection activeCell="AJ2" sqref="AJ2:AN4"/>
    </sheetView>
  </sheetViews>
  <sheetFormatPr defaultRowHeight="13.5"/>
  <cols>
    <col min="1" max="6" width="3.125" style="393" customWidth="1"/>
    <col min="7" max="8" width="5.125" style="393" customWidth="1"/>
    <col min="9" max="10" width="2.625" style="393" customWidth="1"/>
    <col min="11" max="16" width="3.125" style="393" customWidth="1"/>
    <col min="17" max="18" width="2.625" style="393" customWidth="1"/>
    <col min="19" max="24" width="3.125" style="393" customWidth="1"/>
    <col min="25" max="26" width="2.625" style="393" customWidth="1"/>
    <col min="27" max="32" width="3.125" style="393" customWidth="1"/>
    <col min="33" max="42" width="2.625" style="1" customWidth="1"/>
    <col min="43" max="16384" width="9" style="1"/>
  </cols>
  <sheetData>
    <row r="1" spans="1:40" ht="16.5" customHeight="1" thickBot="1"/>
    <row r="2" spans="1:40" ht="12.95" customHeight="1">
      <c r="A2" s="724" t="s">
        <v>353</v>
      </c>
      <c r="B2" s="724"/>
      <c r="C2" s="724"/>
      <c r="D2" s="724"/>
      <c r="E2" s="724"/>
      <c r="F2" s="724"/>
      <c r="G2" s="724"/>
      <c r="H2" s="724"/>
      <c r="I2" s="724"/>
      <c r="AJ2" s="964" t="s">
        <v>375</v>
      </c>
      <c r="AK2" s="965"/>
      <c r="AL2" s="965"/>
      <c r="AM2" s="965"/>
      <c r="AN2" s="966"/>
    </row>
    <row r="3" spans="1:40" ht="12.95" customHeight="1">
      <c r="A3" s="724"/>
      <c r="B3" s="724"/>
      <c r="C3" s="724"/>
      <c r="D3" s="724"/>
      <c r="E3" s="724"/>
      <c r="F3" s="724"/>
      <c r="G3" s="724"/>
      <c r="H3" s="724"/>
      <c r="I3" s="724"/>
      <c r="AJ3" s="967"/>
      <c r="AK3" s="968"/>
      <c r="AL3" s="968"/>
      <c r="AM3" s="968"/>
      <c r="AN3" s="969"/>
    </row>
    <row r="4" spans="1:40" ht="17.25" customHeight="1" thickBot="1">
      <c r="A4" s="393" t="s">
        <v>370</v>
      </c>
      <c r="AJ4" s="970"/>
      <c r="AK4" s="971"/>
      <c r="AL4" s="971"/>
      <c r="AM4" s="971"/>
      <c r="AN4" s="972"/>
    </row>
    <row r="5" spans="1:40" ht="20.100000000000001" customHeight="1">
      <c r="A5" s="1047" t="s">
        <v>372</v>
      </c>
      <c r="B5" s="1047"/>
      <c r="C5" s="1047"/>
      <c r="D5" s="1047"/>
      <c r="E5" s="1047"/>
      <c r="F5" s="1047"/>
      <c r="G5" s="1049" t="s">
        <v>371</v>
      </c>
      <c r="H5" s="1049"/>
      <c r="I5" s="1049"/>
      <c r="J5" s="813">
        <f>IF(AND(入力用データシート!B7=入力用データシート!CA9,入力用データシート!B11=入力用データシート!CC8),入力用データシート!B31,入力用データシート!B69)</f>
        <v>0</v>
      </c>
      <c r="K5" s="1035"/>
      <c r="L5" s="1035"/>
      <c r="M5" s="1035"/>
      <c r="N5" s="1035"/>
      <c r="O5" s="1035"/>
      <c r="P5" s="1035"/>
      <c r="Q5" s="1035"/>
      <c r="R5" s="1035"/>
      <c r="S5" s="1035"/>
      <c r="T5" s="1035"/>
      <c r="U5" s="1035"/>
      <c r="V5" s="1035"/>
      <c r="W5" s="1035"/>
      <c r="X5" s="1035"/>
      <c r="Y5" s="1035"/>
      <c r="Z5" s="1035"/>
      <c r="AA5" s="1035"/>
      <c r="AB5" s="1035"/>
      <c r="AC5" s="1035"/>
      <c r="AD5" s="1035"/>
      <c r="AE5" s="1035"/>
      <c r="AF5" s="776"/>
    </row>
    <row r="6" spans="1:40" ht="20.100000000000001" customHeight="1">
      <c r="A6" s="1048"/>
      <c r="B6" s="1048"/>
      <c r="C6" s="1048"/>
      <c r="D6" s="1048"/>
      <c r="E6" s="1048"/>
      <c r="F6" s="1048"/>
      <c r="G6" s="1050"/>
      <c r="H6" s="1050"/>
      <c r="I6" s="1050"/>
      <c r="J6" s="813"/>
      <c r="K6" s="1035"/>
      <c r="L6" s="1035"/>
      <c r="M6" s="1035"/>
      <c r="N6" s="1035"/>
      <c r="O6" s="1035"/>
      <c r="P6" s="1035"/>
      <c r="Q6" s="1035"/>
      <c r="R6" s="1035"/>
      <c r="S6" s="1035"/>
      <c r="T6" s="1035"/>
      <c r="U6" s="1035"/>
      <c r="V6" s="1035"/>
      <c r="W6" s="1035"/>
      <c r="X6" s="1035"/>
      <c r="Y6" s="1035"/>
      <c r="Z6" s="1035"/>
      <c r="AA6" s="1035"/>
      <c r="AB6" s="1035"/>
      <c r="AC6" s="1035"/>
      <c r="AD6" s="1035"/>
      <c r="AE6" s="1035"/>
      <c r="AF6" s="776"/>
    </row>
    <row r="7" spans="1:40" ht="20.25" customHeight="1">
      <c r="A7" s="991" t="s">
        <v>64</v>
      </c>
      <c r="B7" s="991"/>
      <c r="C7" s="991"/>
      <c r="D7" s="991"/>
      <c r="E7" s="991"/>
      <c r="F7" s="991"/>
      <c r="G7" s="991"/>
      <c r="H7" s="991"/>
      <c r="I7" s="991"/>
      <c r="J7" s="813" t="e">
        <f>IF(AND(入力用データシート!B7=入力用データシート!CA9,VLOOKUP('完了②（様式第１１(その４の１)）'!AJ2,入力用データシート!$A$169:$BU$218,2,0)=入力用データシート!CD9),VLOOKUP('完了②（様式第１１(その４の１)）'!AJ2,入力用データシート!$A$169:$BU$218,3,0),VLOOKUP('完了②（様式第１１(その４の１)）'!AJ2,入力用データシート!$A$169:$BU$218,5,0))</f>
        <v>#N/A</v>
      </c>
      <c r="K7" s="1035"/>
      <c r="L7" s="1035"/>
      <c r="M7" s="1035"/>
      <c r="N7" s="1035"/>
      <c r="O7" s="1035"/>
      <c r="P7" s="1035"/>
      <c r="Q7" s="1035"/>
      <c r="R7" s="1035"/>
      <c r="S7" s="1035"/>
      <c r="T7" s="1035"/>
      <c r="U7" s="1035"/>
      <c r="V7" s="1035"/>
      <c r="W7" s="1035"/>
      <c r="X7" s="1035"/>
      <c r="Y7" s="1035"/>
      <c r="Z7" s="1035"/>
      <c r="AA7" s="1035"/>
      <c r="AB7" s="1035"/>
      <c r="AC7" s="1035"/>
      <c r="AD7" s="1035"/>
      <c r="AE7" s="1035"/>
      <c r="AF7" s="776"/>
    </row>
    <row r="8" spans="1:40" ht="20.25" customHeight="1">
      <c r="A8" s="991" t="s">
        <v>354</v>
      </c>
      <c r="B8" s="991"/>
      <c r="C8" s="991"/>
      <c r="D8" s="991"/>
      <c r="E8" s="991"/>
      <c r="F8" s="991"/>
      <c r="G8" s="991"/>
      <c r="H8" s="991"/>
      <c r="I8" s="991"/>
      <c r="J8" s="813" t="e">
        <f>IF(AND(入力用データシート!B7=入力用データシート!CA9,VLOOKUP('完了②（様式第１１(その４の１)）'!AJ2,入力用データシート!$A$169:$BU$218,2,0)=入力用データシート!CD9),VLOOKUP('完了②（様式第１１(その４の１)）'!AJ2,入力用データシート!$A$169:$BU$218,7,0),"")</f>
        <v>#N/A</v>
      </c>
      <c r="K8" s="1035"/>
      <c r="L8" s="1035"/>
      <c r="M8" s="1035"/>
      <c r="N8" s="1035"/>
      <c r="O8" s="1035"/>
      <c r="P8" s="1035"/>
      <c r="Q8" s="1035"/>
      <c r="R8" s="1035"/>
      <c r="S8" s="1035"/>
      <c r="T8" s="1035"/>
      <c r="U8" s="1035"/>
      <c r="V8" s="1035"/>
      <c r="W8" s="1035"/>
      <c r="X8" s="1035"/>
      <c r="Y8" s="1035"/>
      <c r="Z8" s="1035"/>
      <c r="AA8" s="1035"/>
      <c r="AB8" s="1035"/>
      <c r="AC8" s="1035"/>
      <c r="AD8" s="1035"/>
      <c r="AE8" s="1035"/>
      <c r="AF8" s="776"/>
    </row>
    <row r="9" spans="1:40" ht="9.9499999999999993" customHeight="1">
      <c r="A9" s="1036" t="s">
        <v>705</v>
      </c>
      <c r="B9" s="1037"/>
      <c r="C9" s="1037"/>
      <c r="D9" s="1037"/>
      <c r="E9" s="1037"/>
      <c r="F9" s="1038"/>
      <c r="G9" s="1045" t="s">
        <v>373</v>
      </c>
      <c r="H9" s="1045"/>
      <c r="I9" s="1033" t="e">
        <f>IF(AND(入力用データシート!B7=入力用データシート!CA9,VLOOKUP(AJ2,入力用データシート!$A$169:$BU$218,15,0)=入力用データシート!CN8),"〇","")</f>
        <v>#N/A</v>
      </c>
      <c r="J9" s="1033"/>
      <c r="K9" s="810" t="s">
        <v>154</v>
      </c>
      <c r="L9" s="810"/>
      <c r="M9" s="810"/>
      <c r="N9" s="810"/>
      <c r="O9" s="810"/>
      <c r="P9" s="810"/>
      <c r="Q9" s="1033" t="e">
        <f>IF(AND(入力用データシート!B7=入力用データシート!CA9,VLOOKUP(AJ2,入力用データシート!$A$169:$BU$218,15,0)=入力用データシート!CN9),"〇","")</f>
        <v>#N/A</v>
      </c>
      <c r="R9" s="1033"/>
      <c r="S9" s="810" t="s">
        <v>155</v>
      </c>
      <c r="T9" s="810"/>
      <c r="U9" s="810"/>
      <c r="V9" s="810"/>
      <c r="W9" s="810"/>
      <c r="X9" s="810"/>
      <c r="Y9" s="1046" t="e">
        <f>IF(AND(入力用データシート!B7=入力用データシート!CA9,VLOOKUP(AJ2,入力用データシート!$A$169:$BU$218,15,0)=入力用データシート!CN10),"〇","")</f>
        <v>#N/A</v>
      </c>
      <c r="Z9" s="1046"/>
      <c r="AA9" s="810" t="s">
        <v>156</v>
      </c>
      <c r="AB9" s="810"/>
      <c r="AC9" s="810"/>
      <c r="AD9" s="810"/>
      <c r="AE9" s="810"/>
      <c r="AF9" s="810"/>
    </row>
    <row r="10" spans="1:40" ht="9.9499999999999993" customHeight="1">
      <c r="A10" s="1039"/>
      <c r="B10" s="1040"/>
      <c r="C10" s="1040"/>
      <c r="D10" s="1040"/>
      <c r="E10" s="1040"/>
      <c r="F10" s="1041"/>
      <c r="G10" s="1045"/>
      <c r="H10" s="1045"/>
      <c r="I10" s="1033"/>
      <c r="J10" s="1033"/>
      <c r="K10" s="810"/>
      <c r="L10" s="810"/>
      <c r="M10" s="810"/>
      <c r="N10" s="810"/>
      <c r="O10" s="810"/>
      <c r="P10" s="810"/>
      <c r="Q10" s="1033"/>
      <c r="R10" s="1033"/>
      <c r="S10" s="810"/>
      <c r="T10" s="810"/>
      <c r="U10" s="810"/>
      <c r="V10" s="810"/>
      <c r="W10" s="810"/>
      <c r="X10" s="810"/>
      <c r="Y10" s="1046"/>
      <c r="Z10" s="1046"/>
      <c r="AA10" s="810"/>
      <c r="AB10" s="810"/>
      <c r="AC10" s="810"/>
      <c r="AD10" s="810"/>
      <c r="AE10" s="810"/>
      <c r="AF10" s="810"/>
    </row>
    <row r="11" spans="1:40" ht="9.9499999999999993" customHeight="1">
      <c r="A11" s="1039"/>
      <c r="B11" s="1040"/>
      <c r="C11" s="1040"/>
      <c r="D11" s="1040"/>
      <c r="E11" s="1040"/>
      <c r="F11" s="1041"/>
      <c r="G11" s="1045"/>
      <c r="H11" s="1045"/>
      <c r="I11" s="1033" t="e">
        <f>IF(AND(入力用データシート!B7=入力用データシート!CA9,VLOOKUP(AJ2,入力用データシート!$A$169:$BU$218,15,0)=入力用データシート!CN11),"〇","")</f>
        <v>#N/A</v>
      </c>
      <c r="J11" s="1033"/>
      <c r="K11" s="810" t="s">
        <v>157</v>
      </c>
      <c r="L11" s="810"/>
      <c r="M11" s="810"/>
      <c r="N11" s="810"/>
      <c r="O11" s="810"/>
      <c r="P11" s="810"/>
      <c r="Q11" s="1046" t="e">
        <f>IF(AND(入力用データシート!B7=入力用データシート!CA9,VLOOKUP(AJ2,入力用データシート!$A$169:$BU$218,15,0)=入力用データシート!CN12),"〇","")</f>
        <v>#N/A</v>
      </c>
      <c r="R11" s="1046"/>
      <c r="S11" s="810" t="s">
        <v>158</v>
      </c>
      <c r="T11" s="810"/>
      <c r="U11" s="810"/>
      <c r="V11" s="810"/>
      <c r="W11" s="810"/>
      <c r="X11" s="810"/>
      <c r="Y11" s="1046" t="e">
        <f>IF(AND(入力用データシート!B7=入力用データシート!CA9,VLOOKUP(AJ2,入力用データシート!$A$169:$BU$218,15,0)=入力用データシート!CN13),"〇","")</f>
        <v>#N/A</v>
      </c>
      <c r="Z11" s="1046"/>
      <c r="AA11" s="810" t="s">
        <v>159</v>
      </c>
      <c r="AB11" s="810"/>
      <c r="AC11" s="810"/>
      <c r="AD11" s="810"/>
      <c r="AE11" s="810"/>
      <c r="AF11" s="810"/>
    </row>
    <row r="12" spans="1:40" ht="9.9499999999999993" customHeight="1">
      <c r="A12" s="1039"/>
      <c r="B12" s="1040"/>
      <c r="C12" s="1040"/>
      <c r="D12" s="1040"/>
      <c r="E12" s="1040"/>
      <c r="F12" s="1041"/>
      <c r="G12" s="1045"/>
      <c r="H12" s="1045"/>
      <c r="I12" s="1033"/>
      <c r="J12" s="1033"/>
      <c r="K12" s="810"/>
      <c r="L12" s="810"/>
      <c r="M12" s="810"/>
      <c r="N12" s="810"/>
      <c r="O12" s="810"/>
      <c r="P12" s="810"/>
      <c r="Q12" s="1046"/>
      <c r="R12" s="1046"/>
      <c r="S12" s="810"/>
      <c r="T12" s="810"/>
      <c r="U12" s="810"/>
      <c r="V12" s="810"/>
      <c r="W12" s="810"/>
      <c r="X12" s="810"/>
      <c r="Y12" s="1046"/>
      <c r="Z12" s="1046"/>
      <c r="AA12" s="810"/>
      <c r="AB12" s="810"/>
      <c r="AC12" s="810"/>
      <c r="AD12" s="810"/>
      <c r="AE12" s="810"/>
      <c r="AF12" s="810"/>
    </row>
    <row r="13" spans="1:40" ht="9.9499999999999993" customHeight="1">
      <c r="A13" s="1039"/>
      <c r="B13" s="1040"/>
      <c r="C13" s="1040"/>
      <c r="D13" s="1040"/>
      <c r="E13" s="1040"/>
      <c r="F13" s="1041"/>
      <c r="G13" s="1034" t="s">
        <v>374</v>
      </c>
      <c r="H13" s="1034"/>
      <c r="I13" s="1033" t="e">
        <f>IF(AND(入力用データシート!B7=入力用データシート!CA9,VLOOKUP(AJ2,入力用データシート!$A$169:$BU$218,16,0)=入力用データシート!CO8),"〇","")</f>
        <v>#N/A</v>
      </c>
      <c r="J13" s="1033"/>
      <c r="K13" s="810" t="s">
        <v>161</v>
      </c>
      <c r="L13" s="810"/>
      <c r="M13" s="810"/>
      <c r="N13" s="810"/>
      <c r="O13" s="810"/>
      <c r="P13" s="810"/>
      <c r="Q13" s="1033" t="e">
        <f>IF(AND(入力用データシート!B7=入力用データシート!CA9,VLOOKUP(AJ2,入力用データシート!$A$169:$BU$218,16,0)=入力用データシート!CO9),"〇","")</f>
        <v>#N/A</v>
      </c>
      <c r="R13" s="1033"/>
      <c r="S13" s="810" t="s">
        <v>162</v>
      </c>
      <c r="T13" s="810"/>
      <c r="U13" s="810"/>
      <c r="V13" s="810"/>
      <c r="W13" s="810"/>
      <c r="X13" s="810"/>
      <c r="Y13" s="1033" t="e">
        <f>IF(AND(入力用データシート!B7=入力用データシート!CA9,VLOOKUP(AJ2,入力用データシート!$A$169:$BU$218,16,0)=入力用データシート!CO10),"〇","")</f>
        <v>#N/A</v>
      </c>
      <c r="Z13" s="1033"/>
      <c r="AA13" s="810" t="s">
        <v>163</v>
      </c>
      <c r="AB13" s="810"/>
      <c r="AC13" s="810"/>
      <c r="AD13" s="810"/>
      <c r="AE13" s="810"/>
      <c r="AF13" s="810"/>
    </row>
    <row r="14" spans="1:40" ht="9.9499999999999993" customHeight="1">
      <c r="A14" s="1039"/>
      <c r="B14" s="1040"/>
      <c r="C14" s="1040"/>
      <c r="D14" s="1040"/>
      <c r="E14" s="1040"/>
      <c r="F14" s="1041"/>
      <c r="G14" s="1034"/>
      <c r="H14" s="1034"/>
      <c r="I14" s="1033"/>
      <c r="J14" s="1033"/>
      <c r="K14" s="810"/>
      <c r="L14" s="810"/>
      <c r="M14" s="810"/>
      <c r="N14" s="810"/>
      <c r="O14" s="810"/>
      <c r="P14" s="810"/>
      <c r="Q14" s="1033"/>
      <c r="R14" s="1033"/>
      <c r="S14" s="810"/>
      <c r="T14" s="810"/>
      <c r="U14" s="810"/>
      <c r="V14" s="810"/>
      <c r="W14" s="810"/>
      <c r="X14" s="810"/>
      <c r="Y14" s="1033"/>
      <c r="Z14" s="1033"/>
      <c r="AA14" s="810"/>
      <c r="AB14" s="810"/>
      <c r="AC14" s="810"/>
      <c r="AD14" s="810"/>
      <c r="AE14" s="810"/>
      <c r="AF14" s="810"/>
    </row>
    <row r="15" spans="1:40" ht="9.9499999999999993" customHeight="1">
      <c r="A15" s="1039"/>
      <c r="B15" s="1040"/>
      <c r="C15" s="1040"/>
      <c r="D15" s="1040"/>
      <c r="E15" s="1040"/>
      <c r="F15" s="1041"/>
      <c r="G15" s="1034"/>
      <c r="H15" s="1034"/>
      <c r="I15" s="1033" t="e">
        <f>IF(AND(入力用データシート!B7=入力用データシート!CA9,VLOOKUP(AJ2,入力用データシート!$A$169:$BU$218,16,0)=入力用データシート!CO11),"〇","")</f>
        <v>#N/A</v>
      </c>
      <c r="J15" s="1033"/>
      <c r="K15" s="810" t="s">
        <v>164</v>
      </c>
      <c r="L15" s="810"/>
      <c r="M15" s="810"/>
      <c r="N15" s="810"/>
      <c r="O15" s="810"/>
      <c r="P15" s="810"/>
      <c r="Q15" s="1033" t="e">
        <f>IF(AND(入力用データシート!B7=入力用データシート!CA9,VLOOKUP(AJ2,入力用データシート!$A$169:$BU$218,16,0)=入力用データシート!CO12),"〇","")</f>
        <v>#N/A</v>
      </c>
      <c r="R15" s="1033"/>
      <c r="S15" s="810" t="s">
        <v>165</v>
      </c>
      <c r="T15" s="810"/>
      <c r="U15" s="810"/>
      <c r="V15" s="810"/>
      <c r="W15" s="810"/>
      <c r="X15" s="810"/>
      <c r="Y15" s="1033" t="e">
        <f>IF(AND(入力用データシート!B7=入力用データシート!CA9,VLOOKUP(AJ2,入力用データシート!$A$169:$BU$218,16,0)=入力用データシート!CO13),"〇","")</f>
        <v>#N/A</v>
      </c>
      <c r="Z15" s="1033"/>
      <c r="AA15" s="810" t="s">
        <v>166</v>
      </c>
      <c r="AB15" s="810"/>
      <c r="AC15" s="810"/>
      <c r="AD15" s="810"/>
      <c r="AE15" s="810"/>
      <c r="AF15" s="810"/>
    </row>
    <row r="16" spans="1:40" ht="9.9499999999999993" customHeight="1">
      <c r="A16" s="1039"/>
      <c r="B16" s="1040"/>
      <c r="C16" s="1040"/>
      <c r="D16" s="1040"/>
      <c r="E16" s="1040"/>
      <c r="F16" s="1041"/>
      <c r="G16" s="1034"/>
      <c r="H16" s="1034"/>
      <c r="I16" s="1033"/>
      <c r="J16" s="1033"/>
      <c r="K16" s="810"/>
      <c r="L16" s="810"/>
      <c r="M16" s="810"/>
      <c r="N16" s="810"/>
      <c r="O16" s="810"/>
      <c r="P16" s="810"/>
      <c r="Q16" s="1033"/>
      <c r="R16" s="1033"/>
      <c r="S16" s="810"/>
      <c r="T16" s="810"/>
      <c r="U16" s="810"/>
      <c r="V16" s="810"/>
      <c r="W16" s="810"/>
      <c r="X16" s="810"/>
      <c r="Y16" s="1033"/>
      <c r="Z16" s="1033"/>
      <c r="AA16" s="810"/>
      <c r="AB16" s="810"/>
      <c r="AC16" s="810"/>
      <c r="AD16" s="810"/>
      <c r="AE16" s="810"/>
      <c r="AF16" s="810"/>
    </row>
    <row r="17" spans="1:35" ht="9.9499999999999993" customHeight="1">
      <c r="A17" s="1039"/>
      <c r="B17" s="1040"/>
      <c r="C17" s="1040"/>
      <c r="D17" s="1040"/>
      <c r="E17" s="1040"/>
      <c r="F17" s="1041"/>
      <c r="G17" s="996" t="s">
        <v>355</v>
      </c>
      <c r="H17" s="997"/>
      <c r="I17" s="997"/>
      <c r="J17" s="998"/>
      <c r="K17" s="1020" t="str">
        <f>IF(入力用データシート!B7=入力用データシート!CA9,VLOOKUP('完了②（様式第１１(その４の１)）'!AJ2,入力用データシート!$A$169:$CA$218,19,0)&amp;" "&amp;VLOOKUP('完了②（様式第１１(その４の１)）'!AJ2,入力用データシート!$A$169:$CA$218,20,0)&amp;" "&amp;VLOOKUP('完了②（様式第１１(その４の１)）'!AJ2,入力用データシート!$A$169:$CA$218,21,0)&amp;" "&amp;VLOOKUP('完了②（様式第１１(その４の１)）'!AJ2,入力用データシート!$A$169:$CA$218,22,0),"")</f>
        <v/>
      </c>
      <c r="L17" s="1021"/>
      <c r="M17" s="1021"/>
      <c r="N17" s="1021"/>
      <c r="O17" s="1021"/>
      <c r="P17" s="1021"/>
      <c r="Q17" s="1021"/>
      <c r="R17" s="1021"/>
      <c r="S17" s="1021"/>
      <c r="T17" s="1021"/>
      <c r="U17" s="1021"/>
      <c r="V17" s="1021"/>
      <c r="W17" s="1021"/>
      <c r="X17" s="1021"/>
      <c r="Y17" s="1021"/>
      <c r="Z17" s="1021"/>
      <c r="AA17" s="1021"/>
      <c r="AB17" s="1021"/>
      <c r="AC17" s="1021"/>
      <c r="AD17" s="1021"/>
      <c r="AE17" s="1021"/>
      <c r="AF17" s="1022"/>
    </row>
    <row r="18" spans="1:35" ht="9.9499999999999993" customHeight="1">
      <c r="A18" s="1039"/>
      <c r="B18" s="1040"/>
      <c r="C18" s="1040"/>
      <c r="D18" s="1040"/>
      <c r="E18" s="1040"/>
      <c r="F18" s="1041"/>
      <c r="G18" s="1026"/>
      <c r="H18" s="1027"/>
      <c r="I18" s="1027"/>
      <c r="J18" s="1028"/>
      <c r="K18" s="1029"/>
      <c r="L18" s="1030"/>
      <c r="M18" s="1030"/>
      <c r="N18" s="1030"/>
      <c r="O18" s="1030"/>
      <c r="P18" s="1030"/>
      <c r="Q18" s="1030"/>
      <c r="R18" s="1030"/>
      <c r="S18" s="1030"/>
      <c r="T18" s="1030"/>
      <c r="U18" s="1030"/>
      <c r="V18" s="1030"/>
      <c r="W18" s="1030"/>
      <c r="X18" s="1030"/>
      <c r="Y18" s="1030"/>
      <c r="Z18" s="1030"/>
      <c r="AA18" s="1030"/>
      <c r="AB18" s="1030"/>
      <c r="AC18" s="1030"/>
      <c r="AD18" s="1030"/>
      <c r="AE18" s="1030"/>
      <c r="AF18" s="1031"/>
    </row>
    <row r="19" spans="1:35" ht="9.9499999999999993" customHeight="1">
      <c r="A19" s="1039"/>
      <c r="B19" s="1040"/>
      <c r="C19" s="1040"/>
      <c r="D19" s="1040"/>
      <c r="E19" s="1040"/>
      <c r="F19" s="1041"/>
      <c r="G19" s="996" t="s">
        <v>98</v>
      </c>
      <c r="H19" s="997"/>
      <c r="I19" s="997"/>
      <c r="J19" s="998"/>
      <c r="K19" s="1020" t="str">
        <f>IF(入力用データシート!B7=入力用データシート!CA9,VLOOKUP('完了②（様式第１１(その４の１)）'!AJ2,入力用データシート!$A$169:$CA$218,27,0),"")</f>
        <v/>
      </c>
      <c r="L19" s="1021"/>
      <c r="M19" s="1021"/>
      <c r="N19" s="1021"/>
      <c r="O19" s="1021"/>
      <c r="P19" s="1021"/>
      <c r="Q19" s="1021"/>
      <c r="R19" s="1021"/>
      <c r="S19" s="1021"/>
      <c r="T19" s="1021"/>
      <c r="U19" s="1021"/>
      <c r="V19" s="1021"/>
      <c r="W19" s="1021"/>
      <c r="X19" s="1021"/>
      <c r="Y19" s="1021"/>
      <c r="Z19" s="1021"/>
      <c r="AA19" s="1021"/>
      <c r="AB19" s="1021"/>
      <c r="AC19" s="1021"/>
      <c r="AD19" s="1021"/>
      <c r="AE19" s="1021"/>
      <c r="AF19" s="1022"/>
    </row>
    <row r="20" spans="1:35" ht="9.9499999999999993" customHeight="1">
      <c r="A20" s="1039"/>
      <c r="B20" s="1040"/>
      <c r="C20" s="1040"/>
      <c r="D20" s="1040"/>
      <c r="E20" s="1040"/>
      <c r="F20" s="1041"/>
      <c r="G20" s="1026"/>
      <c r="H20" s="1027"/>
      <c r="I20" s="1027"/>
      <c r="J20" s="1028"/>
      <c r="K20" s="1029"/>
      <c r="L20" s="1030"/>
      <c r="M20" s="1030"/>
      <c r="N20" s="1030"/>
      <c r="O20" s="1030"/>
      <c r="P20" s="1030"/>
      <c r="Q20" s="1030"/>
      <c r="R20" s="1030"/>
      <c r="S20" s="1030"/>
      <c r="T20" s="1030"/>
      <c r="U20" s="1030"/>
      <c r="V20" s="1030"/>
      <c r="W20" s="1030"/>
      <c r="X20" s="1030"/>
      <c r="Y20" s="1030"/>
      <c r="Z20" s="1030"/>
      <c r="AA20" s="1030"/>
      <c r="AB20" s="1030"/>
      <c r="AC20" s="1030"/>
      <c r="AD20" s="1030"/>
      <c r="AE20" s="1030"/>
      <c r="AF20" s="1031"/>
    </row>
    <row r="21" spans="1:35" ht="9.9499999999999993" customHeight="1">
      <c r="A21" s="1039"/>
      <c r="B21" s="1040"/>
      <c r="C21" s="1040"/>
      <c r="D21" s="1040"/>
      <c r="E21" s="1040"/>
      <c r="F21" s="1041"/>
      <c r="G21" s="862" t="s">
        <v>356</v>
      </c>
      <c r="H21" s="863"/>
      <c r="I21" s="863"/>
      <c r="J21" s="989"/>
      <c r="K21" s="992" t="str">
        <f>IF(入力用データシート!B7=入力用データシート!CA9,VLOOKUP('完了②（様式第１１(その４の１)）'!AJ2,入力用データシート!$A$169:$CA$218,31,0),"")</f>
        <v/>
      </c>
      <c r="L21" s="1004"/>
      <c r="M21" s="1004"/>
      <c r="N21" s="1004"/>
      <c r="O21" s="1004"/>
      <c r="P21" s="1004"/>
      <c r="Q21" s="1004"/>
      <c r="R21" s="1004"/>
      <c r="S21" s="1004"/>
      <c r="T21" s="1004"/>
      <c r="U21" s="1004"/>
      <c r="V21" s="1004"/>
      <c r="W21" s="1004"/>
      <c r="X21" s="1004"/>
      <c r="Y21" s="1004"/>
      <c r="Z21" s="1004"/>
      <c r="AA21" s="1004"/>
      <c r="AB21" s="1004"/>
      <c r="AC21" s="1004"/>
      <c r="AD21" s="1004"/>
      <c r="AE21" s="1004"/>
      <c r="AF21" s="993"/>
    </row>
    <row r="22" spans="1:35" ht="9.9499999999999993" customHeight="1">
      <c r="A22" s="1039"/>
      <c r="B22" s="1040"/>
      <c r="C22" s="1040"/>
      <c r="D22" s="1040"/>
      <c r="E22" s="1040"/>
      <c r="F22" s="1041"/>
      <c r="G22" s="864"/>
      <c r="H22" s="865"/>
      <c r="I22" s="865"/>
      <c r="J22" s="990"/>
      <c r="K22" s="994"/>
      <c r="L22" s="1032"/>
      <c r="M22" s="1032"/>
      <c r="N22" s="1032"/>
      <c r="O22" s="1032"/>
      <c r="P22" s="1032"/>
      <c r="Q22" s="1032"/>
      <c r="R22" s="1032"/>
      <c r="S22" s="1032"/>
      <c r="T22" s="1032"/>
      <c r="U22" s="1032"/>
      <c r="V22" s="1032"/>
      <c r="W22" s="1032"/>
      <c r="X22" s="1032"/>
      <c r="Y22" s="1032"/>
      <c r="Z22" s="1032"/>
      <c r="AA22" s="1032"/>
      <c r="AB22" s="1032"/>
      <c r="AC22" s="1032"/>
      <c r="AD22" s="1032"/>
      <c r="AE22" s="1032"/>
      <c r="AF22" s="995"/>
      <c r="AI22" s="1" t="s">
        <v>377</v>
      </c>
    </row>
    <row r="23" spans="1:35" ht="9.9499999999999993" customHeight="1">
      <c r="A23" s="1039"/>
      <c r="B23" s="1040"/>
      <c r="C23" s="1040"/>
      <c r="D23" s="1040"/>
      <c r="E23" s="1040"/>
      <c r="F23" s="1041"/>
      <c r="G23" s="862" t="s">
        <v>357</v>
      </c>
      <c r="H23" s="863"/>
      <c r="I23" s="863"/>
      <c r="J23" s="989"/>
      <c r="K23" s="992" t="str">
        <f>IF(入力用データシート!B7=入力用データシート!CA9,VLOOKUP('完了②（様式第１１(その４の１)）'!AJ2,入力用データシート!$A$169:$CA$218,34,0),"")</f>
        <v/>
      </c>
      <c r="L23" s="1004"/>
      <c r="M23" s="1004"/>
      <c r="N23" s="1004"/>
      <c r="O23" s="1004"/>
      <c r="P23" s="1004"/>
      <c r="Q23" s="1004"/>
      <c r="R23" s="1004"/>
      <c r="S23" s="1004"/>
      <c r="T23" s="1004"/>
      <c r="U23" s="1004"/>
      <c r="V23" s="1004"/>
      <c r="W23" s="1004"/>
      <c r="X23" s="1004"/>
      <c r="Y23" s="1004"/>
      <c r="Z23" s="1004"/>
      <c r="AA23" s="1004"/>
      <c r="AB23" s="1004"/>
      <c r="AC23" s="1004"/>
      <c r="AD23" s="1004"/>
      <c r="AE23" s="1004"/>
      <c r="AF23" s="993"/>
    </row>
    <row r="24" spans="1:35" ht="9.9499999999999993" customHeight="1">
      <c r="A24" s="1039"/>
      <c r="B24" s="1040"/>
      <c r="C24" s="1040"/>
      <c r="D24" s="1040"/>
      <c r="E24" s="1040"/>
      <c r="F24" s="1041"/>
      <c r="G24" s="864"/>
      <c r="H24" s="865"/>
      <c r="I24" s="865"/>
      <c r="J24" s="990"/>
      <c r="K24" s="1005"/>
      <c r="L24" s="1006"/>
      <c r="M24" s="1006"/>
      <c r="N24" s="1006"/>
      <c r="O24" s="1006"/>
      <c r="P24" s="1006"/>
      <c r="Q24" s="1006"/>
      <c r="R24" s="1006"/>
      <c r="S24" s="1006"/>
      <c r="T24" s="1006"/>
      <c r="U24" s="1006"/>
      <c r="V24" s="1006"/>
      <c r="W24" s="1006"/>
      <c r="X24" s="1006"/>
      <c r="Y24" s="1006"/>
      <c r="Z24" s="1006"/>
      <c r="AA24" s="1006"/>
      <c r="AB24" s="1006"/>
      <c r="AC24" s="1006"/>
      <c r="AD24" s="1006"/>
      <c r="AE24" s="1006"/>
      <c r="AF24" s="1007"/>
    </row>
    <row r="25" spans="1:35" ht="9.9499999999999993" customHeight="1">
      <c r="A25" s="1039"/>
      <c r="B25" s="1040"/>
      <c r="C25" s="1040"/>
      <c r="D25" s="1040"/>
      <c r="E25" s="1040"/>
      <c r="F25" s="1041"/>
      <c r="G25" s="1008" t="s">
        <v>358</v>
      </c>
      <c r="H25" s="1009"/>
      <c r="I25" s="1009"/>
      <c r="J25" s="1010"/>
      <c r="K25" s="992" t="str">
        <f>IF(入力用データシート!B7=入力用データシート!CA9,VLOOKUP('完了②（様式第１１(その４の１)）'!AJ2,入力用データシート!$A$169:$CA$218,38,0),"")</f>
        <v/>
      </c>
      <c r="L25" s="1004"/>
      <c r="M25" s="1004"/>
      <c r="N25" s="1004"/>
      <c r="O25" s="863" t="s">
        <v>47</v>
      </c>
      <c r="P25" s="1004" t="str">
        <f>IF(入力用データシート!B7=入力用データシート!CA9,VLOOKUP('完了②（様式第１１(その４の１)）'!AJ2,入力用データシート!$A$169:$CA$218,40,0),"")</f>
        <v/>
      </c>
      <c r="Q25" s="1004"/>
      <c r="R25" s="1004"/>
      <c r="S25" s="993"/>
      <c r="T25" s="1014" t="s">
        <v>378</v>
      </c>
      <c r="U25" s="1015"/>
      <c r="V25" s="1015"/>
      <c r="W25" s="1015"/>
      <c r="X25" s="1015"/>
      <c r="Y25" s="1016"/>
      <c r="Z25" s="1020" t="str">
        <f>IF(入力用データシート!B7=入力用データシート!CA9,VLOOKUP('完了②（様式第１１(その４の１)）'!AJ2,入力用データシート!$A$169:$CA$218,42,0),"")</f>
        <v/>
      </c>
      <c r="AA25" s="1021"/>
      <c r="AB25" s="1021"/>
      <c r="AC25" s="1021"/>
      <c r="AD25" s="1021"/>
      <c r="AE25" s="1021"/>
      <c r="AF25" s="1022"/>
    </row>
    <row r="26" spans="1:35" ht="9.9499999999999993" customHeight="1">
      <c r="A26" s="1039"/>
      <c r="B26" s="1040"/>
      <c r="C26" s="1040"/>
      <c r="D26" s="1040"/>
      <c r="E26" s="1040"/>
      <c r="F26" s="1041"/>
      <c r="G26" s="1011"/>
      <c r="H26" s="1012"/>
      <c r="I26" s="1012"/>
      <c r="J26" s="1013"/>
      <c r="K26" s="1005"/>
      <c r="L26" s="1006"/>
      <c r="M26" s="1006"/>
      <c r="N26" s="1006"/>
      <c r="O26" s="865"/>
      <c r="P26" s="1006"/>
      <c r="Q26" s="1006"/>
      <c r="R26" s="1006"/>
      <c r="S26" s="1007"/>
      <c r="T26" s="1017"/>
      <c r="U26" s="1018"/>
      <c r="V26" s="1018"/>
      <c r="W26" s="1018"/>
      <c r="X26" s="1018"/>
      <c r="Y26" s="1019"/>
      <c r="Z26" s="1023"/>
      <c r="AA26" s="1024"/>
      <c r="AB26" s="1024"/>
      <c r="AC26" s="1024"/>
      <c r="AD26" s="1024"/>
      <c r="AE26" s="1024"/>
      <c r="AF26" s="1025"/>
    </row>
    <row r="27" spans="1:35" ht="15" customHeight="1">
      <c r="A27" s="1039"/>
      <c r="B27" s="1040"/>
      <c r="C27" s="1040"/>
      <c r="D27" s="1040"/>
      <c r="E27" s="1040"/>
      <c r="F27" s="1041"/>
      <c r="G27" s="862" t="s">
        <v>379</v>
      </c>
      <c r="H27" s="863"/>
      <c r="I27" s="863"/>
      <c r="J27" s="863"/>
      <c r="K27" s="863"/>
      <c r="L27" s="989"/>
      <c r="M27" s="992" t="e">
        <f>IF(AND(入力用データシート!B7=入力用データシート!CA9,VLOOKUP(AJ2,入力用データシート!$A$169:$BU$218,44,0)=入力用データシート!CD8),"〇","")</f>
        <v>#N/A</v>
      </c>
      <c r="N27" s="993"/>
      <c r="O27" s="996" t="s">
        <v>359</v>
      </c>
      <c r="P27" s="997"/>
      <c r="Q27" s="997"/>
      <c r="R27" s="997"/>
      <c r="S27" s="997"/>
      <c r="T27" s="997"/>
      <c r="U27" s="997"/>
      <c r="V27" s="998"/>
      <c r="W27" s="992" t="e">
        <f>IF(AND(入力用データシート!B7=入力用データシート!CA9,VLOOKUP(AJ2,入力用データシート!$A$169:$BU$218,44,0)=入力用データシート!CD9),"〇","")</f>
        <v>#N/A</v>
      </c>
      <c r="X27" s="993"/>
      <c r="Y27" s="996" t="s">
        <v>360</v>
      </c>
      <c r="Z27" s="997"/>
      <c r="AA27" s="997"/>
      <c r="AB27" s="997"/>
      <c r="AC27" s="997"/>
      <c r="AD27" s="997"/>
      <c r="AE27" s="997"/>
      <c r="AF27" s="998"/>
    </row>
    <row r="28" spans="1:35" ht="15" customHeight="1">
      <c r="A28" s="1042"/>
      <c r="B28" s="1043"/>
      <c r="C28" s="1043"/>
      <c r="D28" s="1043"/>
      <c r="E28" s="1043"/>
      <c r="F28" s="1044"/>
      <c r="G28" s="1002"/>
      <c r="H28" s="893"/>
      <c r="I28" s="893"/>
      <c r="J28" s="893"/>
      <c r="K28" s="893"/>
      <c r="L28" s="1003"/>
      <c r="M28" s="994"/>
      <c r="N28" s="995"/>
      <c r="O28" s="999"/>
      <c r="P28" s="892"/>
      <c r="Q28" s="892"/>
      <c r="R28" s="892"/>
      <c r="S28" s="892"/>
      <c r="T28" s="892"/>
      <c r="U28" s="892"/>
      <c r="V28" s="1000"/>
      <c r="W28" s="994"/>
      <c r="X28" s="995"/>
      <c r="Y28" s="999"/>
      <c r="Z28" s="892"/>
      <c r="AA28" s="892"/>
      <c r="AB28" s="892"/>
      <c r="AC28" s="892"/>
      <c r="AD28" s="892"/>
      <c r="AE28" s="892"/>
      <c r="AF28" s="1000"/>
    </row>
    <row r="29" spans="1:35" ht="11.25" customHeight="1">
      <c r="A29" s="810" t="s">
        <v>691</v>
      </c>
      <c r="B29" s="810"/>
      <c r="C29" s="810"/>
      <c r="D29" s="810"/>
      <c r="E29" s="810"/>
      <c r="F29" s="810"/>
      <c r="G29" s="810"/>
      <c r="H29" s="810"/>
      <c r="I29" s="810"/>
      <c r="J29" s="810"/>
      <c r="K29" s="810"/>
      <c r="L29" s="810"/>
      <c r="M29" s="810"/>
      <c r="N29" s="810"/>
      <c r="O29" s="810"/>
      <c r="P29" s="810"/>
      <c r="Q29" s="810"/>
      <c r="R29" s="810"/>
      <c r="S29" s="810"/>
      <c r="T29" s="810"/>
      <c r="U29" s="810"/>
      <c r="V29" s="810"/>
      <c r="W29" s="1001" t="str">
        <f>IF(入力用データシート!B7=入力用データシート!CA9,VLOOKUP('完了②（様式第１１(その４の１)）'!AJ2,入力用データシート!$A$169:$CA$218,47,0),"令和　　年　　月　　日")</f>
        <v>令和　　年　　月　　日</v>
      </c>
      <c r="X29" s="1001"/>
      <c r="Y29" s="1001"/>
      <c r="Z29" s="1001"/>
      <c r="AA29" s="1001"/>
      <c r="AB29" s="1001"/>
      <c r="AC29" s="1001"/>
      <c r="AD29" s="1001"/>
      <c r="AE29" s="1001"/>
      <c r="AF29" s="1001"/>
    </row>
    <row r="30" spans="1:35" ht="11.25" customHeight="1">
      <c r="A30" s="810"/>
      <c r="B30" s="810"/>
      <c r="C30" s="810"/>
      <c r="D30" s="810"/>
      <c r="E30" s="810"/>
      <c r="F30" s="810"/>
      <c r="G30" s="810"/>
      <c r="H30" s="810"/>
      <c r="I30" s="810"/>
      <c r="J30" s="810"/>
      <c r="K30" s="810"/>
      <c r="L30" s="810"/>
      <c r="M30" s="810"/>
      <c r="N30" s="810"/>
      <c r="O30" s="810"/>
      <c r="P30" s="810"/>
      <c r="Q30" s="810"/>
      <c r="R30" s="810"/>
      <c r="S30" s="810"/>
      <c r="T30" s="810"/>
      <c r="U30" s="810"/>
      <c r="V30" s="810"/>
      <c r="W30" s="1001"/>
      <c r="X30" s="1001"/>
      <c r="Y30" s="1001"/>
      <c r="Z30" s="1001"/>
      <c r="AA30" s="1001"/>
      <c r="AB30" s="1001"/>
      <c r="AC30" s="1001"/>
      <c r="AD30" s="1001"/>
      <c r="AE30" s="1001"/>
      <c r="AF30" s="1001"/>
    </row>
    <row r="31" spans="1:35" ht="9.9499999999999993" customHeight="1">
      <c r="A31" s="810" t="s">
        <v>361</v>
      </c>
      <c r="B31" s="810"/>
      <c r="C31" s="810"/>
      <c r="D31" s="810"/>
      <c r="E31" s="810"/>
      <c r="F31" s="810"/>
      <c r="G31" s="810"/>
      <c r="H31" s="810"/>
      <c r="I31" s="810"/>
      <c r="J31" s="810"/>
      <c r="K31" s="810"/>
      <c r="L31" s="810"/>
      <c r="M31" s="810"/>
      <c r="N31" s="810"/>
      <c r="O31" s="810"/>
      <c r="P31" s="810"/>
      <c r="Q31" s="810"/>
      <c r="R31" s="810"/>
      <c r="S31" s="810"/>
      <c r="T31" s="810"/>
      <c r="U31" s="810"/>
      <c r="V31" s="810"/>
      <c r="W31" s="810" t="s">
        <v>362</v>
      </c>
      <c r="X31" s="810"/>
      <c r="Y31" s="810"/>
      <c r="Z31" s="810"/>
      <c r="AA31" s="810"/>
      <c r="AB31" s="810"/>
      <c r="AC31" s="810"/>
      <c r="AD31" s="810"/>
      <c r="AE31" s="810"/>
      <c r="AF31" s="810"/>
    </row>
    <row r="32" spans="1:35" ht="9.9499999999999993" customHeight="1">
      <c r="A32" s="810"/>
      <c r="B32" s="810"/>
      <c r="C32" s="810"/>
      <c r="D32" s="810"/>
      <c r="E32" s="810"/>
      <c r="F32" s="810"/>
      <c r="G32" s="810"/>
      <c r="H32" s="810"/>
      <c r="I32" s="810"/>
      <c r="J32" s="810"/>
      <c r="K32" s="810"/>
      <c r="L32" s="810"/>
      <c r="M32" s="810"/>
      <c r="N32" s="810"/>
      <c r="O32" s="810"/>
      <c r="P32" s="810"/>
      <c r="Q32" s="810"/>
      <c r="R32" s="810"/>
      <c r="S32" s="810"/>
      <c r="T32" s="810"/>
      <c r="U32" s="810"/>
      <c r="V32" s="810"/>
      <c r="W32" s="810"/>
      <c r="X32" s="810"/>
      <c r="Y32" s="810"/>
      <c r="Z32" s="810"/>
      <c r="AA32" s="810"/>
      <c r="AB32" s="810"/>
      <c r="AC32" s="810"/>
      <c r="AD32" s="810"/>
      <c r="AE32" s="810"/>
      <c r="AF32" s="810"/>
    </row>
    <row r="33" spans="1:32" ht="15" customHeight="1">
      <c r="A33" s="984" t="s">
        <v>380</v>
      </c>
      <c r="B33" s="984"/>
      <c r="C33" s="984"/>
      <c r="D33" s="984"/>
      <c r="E33" s="984"/>
      <c r="F33" s="984"/>
      <c r="G33" s="984"/>
      <c r="H33" s="984"/>
      <c r="I33" s="984"/>
      <c r="J33" s="984"/>
      <c r="K33" s="984"/>
      <c r="L33" s="984"/>
      <c r="M33" s="984"/>
      <c r="N33" s="984"/>
      <c r="O33" s="984"/>
      <c r="P33" s="984"/>
      <c r="Q33" s="984"/>
      <c r="R33" s="984"/>
      <c r="S33" s="984"/>
      <c r="T33" s="984"/>
      <c r="U33" s="984"/>
      <c r="V33" s="984"/>
      <c r="W33" s="987" t="e">
        <f>VLOOKUP(AJ2,入力用データシート!$A$169:$BU$218,49,0)</f>
        <v>#N/A</v>
      </c>
      <c r="X33" s="987"/>
      <c r="Y33" s="987"/>
      <c r="Z33" s="987"/>
      <c r="AA33" s="987"/>
      <c r="AB33" s="987"/>
      <c r="AC33" s="987"/>
      <c r="AD33" s="988"/>
      <c r="AE33" s="983" t="s">
        <v>115</v>
      </c>
      <c r="AF33" s="810"/>
    </row>
    <row r="34" spans="1:32" ht="15" customHeight="1">
      <c r="A34" s="984"/>
      <c r="B34" s="984"/>
      <c r="C34" s="984"/>
      <c r="D34" s="984"/>
      <c r="E34" s="984"/>
      <c r="F34" s="984"/>
      <c r="G34" s="984"/>
      <c r="H34" s="984"/>
      <c r="I34" s="984"/>
      <c r="J34" s="984"/>
      <c r="K34" s="984"/>
      <c r="L34" s="984"/>
      <c r="M34" s="984"/>
      <c r="N34" s="984"/>
      <c r="O34" s="984"/>
      <c r="P34" s="984"/>
      <c r="Q34" s="984"/>
      <c r="R34" s="984"/>
      <c r="S34" s="984"/>
      <c r="T34" s="984"/>
      <c r="U34" s="984"/>
      <c r="V34" s="984"/>
      <c r="W34" s="987"/>
      <c r="X34" s="987"/>
      <c r="Y34" s="987"/>
      <c r="Z34" s="987"/>
      <c r="AA34" s="987"/>
      <c r="AB34" s="987"/>
      <c r="AC34" s="987"/>
      <c r="AD34" s="988"/>
      <c r="AE34" s="983"/>
      <c r="AF34" s="810"/>
    </row>
    <row r="35" spans="1:32" ht="15" customHeight="1">
      <c r="A35" s="984" t="s">
        <v>363</v>
      </c>
      <c r="B35" s="984"/>
      <c r="C35" s="984"/>
      <c r="D35" s="984"/>
      <c r="E35" s="984"/>
      <c r="F35" s="984"/>
      <c r="G35" s="984"/>
      <c r="H35" s="984"/>
      <c r="I35" s="984"/>
      <c r="J35" s="984"/>
      <c r="K35" s="984"/>
      <c r="L35" s="984"/>
      <c r="M35" s="984"/>
      <c r="N35" s="984"/>
      <c r="O35" s="984"/>
      <c r="P35" s="984"/>
      <c r="Q35" s="984"/>
      <c r="R35" s="984"/>
      <c r="S35" s="984"/>
      <c r="T35" s="984"/>
      <c r="U35" s="984"/>
      <c r="V35" s="984"/>
      <c r="W35" s="985" t="e">
        <f>VLOOKUP(AJ2,入力用データシート!$A$169:$BU$218,51,0)</f>
        <v>#N/A</v>
      </c>
      <c r="X35" s="985"/>
      <c r="Y35" s="985"/>
      <c r="Z35" s="985"/>
      <c r="AA35" s="985"/>
      <c r="AB35" s="985"/>
      <c r="AC35" s="985"/>
      <c r="AD35" s="986"/>
      <c r="AE35" s="983" t="s">
        <v>115</v>
      </c>
      <c r="AF35" s="810"/>
    </row>
    <row r="36" spans="1:32" ht="15" customHeight="1">
      <c r="A36" s="984"/>
      <c r="B36" s="984"/>
      <c r="C36" s="984"/>
      <c r="D36" s="984"/>
      <c r="E36" s="984"/>
      <c r="F36" s="984"/>
      <c r="G36" s="984"/>
      <c r="H36" s="984"/>
      <c r="I36" s="984"/>
      <c r="J36" s="984"/>
      <c r="K36" s="984"/>
      <c r="L36" s="984"/>
      <c r="M36" s="984"/>
      <c r="N36" s="984"/>
      <c r="O36" s="984"/>
      <c r="P36" s="984"/>
      <c r="Q36" s="984"/>
      <c r="R36" s="984"/>
      <c r="S36" s="984"/>
      <c r="T36" s="984"/>
      <c r="U36" s="984"/>
      <c r="V36" s="984"/>
      <c r="W36" s="985"/>
      <c r="X36" s="985"/>
      <c r="Y36" s="985"/>
      <c r="Z36" s="985"/>
      <c r="AA36" s="985"/>
      <c r="AB36" s="985"/>
      <c r="AC36" s="985"/>
      <c r="AD36" s="986"/>
      <c r="AE36" s="983"/>
      <c r="AF36" s="810"/>
    </row>
    <row r="37" spans="1:32" s="50" customFormat="1" ht="15" customHeight="1">
      <c r="A37" s="984" t="s">
        <v>364</v>
      </c>
      <c r="B37" s="984"/>
      <c r="C37" s="984"/>
      <c r="D37" s="984"/>
      <c r="E37" s="984"/>
      <c r="F37" s="984"/>
      <c r="G37" s="984"/>
      <c r="H37" s="984"/>
      <c r="I37" s="984"/>
      <c r="J37" s="984"/>
      <c r="K37" s="984"/>
      <c r="L37" s="984"/>
      <c r="M37" s="984"/>
      <c r="N37" s="984"/>
      <c r="O37" s="984"/>
      <c r="P37" s="984"/>
      <c r="Q37" s="984"/>
      <c r="R37" s="984"/>
      <c r="S37" s="984"/>
      <c r="T37" s="984"/>
      <c r="U37" s="984"/>
      <c r="V37" s="984"/>
      <c r="W37" s="985" t="e">
        <f>VLOOKUP(AJ2,入力用データシート!$A$169:$BU$218,53,0)</f>
        <v>#N/A</v>
      </c>
      <c r="X37" s="985"/>
      <c r="Y37" s="985"/>
      <c r="Z37" s="985"/>
      <c r="AA37" s="985"/>
      <c r="AB37" s="985"/>
      <c r="AC37" s="985"/>
      <c r="AD37" s="986"/>
      <c r="AE37" s="983" t="s">
        <v>115</v>
      </c>
      <c r="AF37" s="810"/>
    </row>
    <row r="38" spans="1:32" s="50" customFormat="1" ht="15" customHeight="1">
      <c r="A38" s="984"/>
      <c r="B38" s="984"/>
      <c r="C38" s="984"/>
      <c r="D38" s="984"/>
      <c r="E38" s="984"/>
      <c r="F38" s="984"/>
      <c r="G38" s="984"/>
      <c r="H38" s="984"/>
      <c r="I38" s="984"/>
      <c r="J38" s="984"/>
      <c r="K38" s="984"/>
      <c r="L38" s="984"/>
      <c r="M38" s="984"/>
      <c r="N38" s="984"/>
      <c r="O38" s="984"/>
      <c r="P38" s="984"/>
      <c r="Q38" s="984"/>
      <c r="R38" s="984"/>
      <c r="S38" s="984"/>
      <c r="T38" s="984"/>
      <c r="U38" s="984"/>
      <c r="V38" s="984"/>
      <c r="W38" s="985"/>
      <c r="X38" s="985"/>
      <c r="Y38" s="985"/>
      <c r="Z38" s="985"/>
      <c r="AA38" s="985"/>
      <c r="AB38" s="985"/>
      <c r="AC38" s="985"/>
      <c r="AD38" s="986"/>
      <c r="AE38" s="983"/>
      <c r="AF38" s="810"/>
    </row>
    <row r="39" spans="1:32" s="50" customFormat="1" ht="15" customHeight="1">
      <c r="A39" s="973" t="s">
        <v>692</v>
      </c>
      <c r="B39" s="974"/>
      <c r="C39" s="974"/>
      <c r="D39" s="974"/>
      <c r="E39" s="974"/>
      <c r="F39" s="974"/>
      <c r="G39" s="974"/>
      <c r="H39" s="974"/>
      <c r="I39" s="974"/>
      <c r="J39" s="974"/>
      <c r="K39" s="974"/>
      <c r="L39" s="974"/>
      <c r="M39" s="974"/>
      <c r="N39" s="974"/>
      <c r="O39" s="974"/>
      <c r="P39" s="974"/>
      <c r="Q39" s="974"/>
      <c r="R39" s="974"/>
      <c r="S39" s="974"/>
      <c r="T39" s="974"/>
      <c r="U39" s="974"/>
      <c r="V39" s="975"/>
      <c r="W39" s="979" t="e">
        <f>VLOOKUP(AJ2,入力用データシート!$A$169:$BU$218,55,0)</f>
        <v>#N/A</v>
      </c>
      <c r="X39" s="980"/>
      <c r="Y39" s="980"/>
      <c r="Z39" s="980"/>
      <c r="AA39" s="980"/>
      <c r="AB39" s="980"/>
      <c r="AC39" s="980"/>
      <c r="AD39" s="980"/>
      <c r="AE39" s="983" t="s">
        <v>115</v>
      </c>
      <c r="AF39" s="810"/>
    </row>
    <row r="40" spans="1:32" s="50" customFormat="1" ht="15" customHeight="1">
      <c r="A40" s="976"/>
      <c r="B40" s="977"/>
      <c r="C40" s="977"/>
      <c r="D40" s="977"/>
      <c r="E40" s="977"/>
      <c r="F40" s="977"/>
      <c r="G40" s="977"/>
      <c r="H40" s="977"/>
      <c r="I40" s="977"/>
      <c r="J40" s="977"/>
      <c r="K40" s="977"/>
      <c r="L40" s="977"/>
      <c r="M40" s="977"/>
      <c r="N40" s="977"/>
      <c r="O40" s="977"/>
      <c r="P40" s="977"/>
      <c r="Q40" s="977"/>
      <c r="R40" s="977"/>
      <c r="S40" s="977"/>
      <c r="T40" s="977"/>
      <c r="U40" s="977"/>
      <c r="V40" s="978"/>
      <c r="W40" s="981"/>
      <c r="X40" s="982"/>
      <c r="Y40" s="982"/>
      <c r="Z40" s="982"/>
      <c r="AA40" s="982"/>
      <c r="AB40" s="982"/>
      <c r="AC40" s="982"/>
      <c r="AD40" s="982"/>
      <c r="AE40" s="983"/>
      <c r="AF40" s="810"/>
    </row>
    <row r="41" spans="1:32" s="50" customFormat="1" ht="15" customHeight="1">
      <c r="A41" s="973" t="s">
        <v>693</v>
      </c>
      <c r="B41" s="974"/>
      <c r="C41" s="974"/>
      <c r="D41" s="974"/>
      <c r="E41" s="974"/>
      <c r="F41" s="974"/>
      <c r="G41" s="974"/>
      <c r="H41" s="974"/>
      <c r="I41" s="974"/>
      <c r="J41" s="974"/>
      <c r="K41" s="974"/>
      <c r="L41" s="974"/>
      <c r="M41" s="974"/>
      <c r="N41" s="974"/>
      <c r="O41" s="974"/>
      <c r="P41" s="974"/>
      <c r="Q41" s="974"/>
      <c r="R41" s="974"/>
      <c r="S41" s="974"/>
      <c r="T41" s="974"/>
      <c r="U41" s="974"/>
      <c r="V41" s="975"/>
      <c r="W41" s="979" t="e">
        <f>VLOOKUP(AJ2,入力用データシート!$A$169:$BU$218,57,0)</f>
        <v>#N/A</v>
      </c>
      <c r="X41" s="980"/>
      <c r="Y41" s="980"/>
      <c r="Z41" s="980"/>
      <c r="AA41" s="980"/>
      <c r="AB41" s="980"/>
      <c r="AC41" s="980"/>
      <c r="AD41" s="980"/>
      <c r="AE41" s="983" t="s">
        <v>115</v>
      </c>
      <c r="AF41" s="810"/>
    </row>
    <row r="42" spans="1:32" s="50" customFormat="1" ht="15" customHeight="1">
      <c r="A42" s="976"/>
      <c r="B42" s="977"/>
      <c r="C42" s="977"/>
      <c r="D42" s="977"/>
      <c r="E42" s="977"/>
      <c r="F42" s="977"/>
      <c r="G42" s="977"/>
      <c r="H42" s="977"/>
      <c r="I42" s="977"/>
      <c r="J42" s="977"/>
      <c r="K42" s="977"/>
      <c r="L42" s="977"/>
      <c r="M42" s="977"/>
      <c r="N42" s="977"/>
      <c r="O42" s="977"/>
      <c r="P42" s="977"/>
      <c r="Q42" s="977"/>
      <c r="R42" s="977"/>
      <c r="S42" s="977"/>
      <c r="T42" s="977"/>
      <c r="U42" s="977"/>
      <c r="V42" s="978"/>
      <c r="W42" s="981"/>
      <c r="X42" s="982"/>
      <c r="Y42" s="982"/>
      <c r="Z42" s="982"/>
      <c r="AA42" s="982"/>
      <c r="AB42" s="982"/>
      <c r="AC42" s="982"/>
      <c r="AD42" s="982"/>
      <c r="AE42" s="983"/>
      <c r="AF42" s="810"/>
    </row>
    <row r="43" spans="1:32" s="50" customFormat="1" ht="15" customHeight="1">
      <c r="A43" s="973" t="s">
        <v>694</v>
      </c>
      <c r="B43" s="974"/>
      <c r="C43" s="974"/>
      <c r="D43" s="974"/>
      <c r="E43" s="974"/>
      <c r="F43" s="974"/>
      <c r="G43" s="974"/>
      <c r="H43" s="974"/>
      <c r="I43" s="974"/>
      <c r="J43" s="974"/>
      <c r="K43" s="974"/>
      <c r="L43" s="974"/>
      <c r="M43" s="974"/>
      <c r="N43" s="974"/>
      <c r="O43" s="974"/>
      <c r="P43" s="974"/>
      <c r="Q43" s="974"/>
      <c r="R43" s="974"/>
      <c r="S43" s="974"/>
      <c r="T43" s="974"/>
      <c r="U43" s="974"/>
      <c r="V43" s="975"/>
      <c r="W43" s="979" t="e">
        <f>VLOOKUP(AJ2,入力用データシート!$A$169:$BU$218,59,0)</f>
        <v>#N/A</v>
      </c>
      <c r="X43" s="980"/>
      <c r="Y43" s="980"/>
      <c r="Z43" s="980"/>
      <c r="AA43" s="980"/>
      <c r="AB43" s="980"/>
      <c r="AC43" s="980"/>
      <c r="AD43" s="980"/>
      <c r="AE43" s="983" t="s">
        <v>115</v>
      </c>
      <c r="AF43" s="810"/>
    </row>
    <row r="44" spans="1:32" s="50" customFormat="1" ht="15" customHeight="1">
      <c r="A44" s="976"/>
      <c r="B44" s="977"/>
      <c r="C44" s="977"/>
      <c r="D44" s="977"/>
      <c r="E44" s="977"/>
      <c r="F44" s="977"/>
      <c r="G44" s="977"/>
      <c r="H44" s="977"/>
      <c r="I44" s="977"/>
      <c r="J44" s="977"/>
      <c r="K44" s="977"/>
      <c r="L44" s="977"/>
      <c r="M44" s="977"/>
      <c r="N44" s="977"/>
      <c r="O44" s="977"/>
      <c r="P44" s="977"/>
      <c r="Q44" s="977"/>
      <c r="R44" s="977"/>
      <c r="S44" s="977"/>
      <c r="T44" s="977"/>
      <c r="U44" s="977"/>
      <c r="V44" s="978"/>
      <c r="W44" s="981"/>
      <c r="X44" s="982"/>
      <c r="Y44" s="982"/>
      <c r="Z44" s="982"/>
      <c r="AA44" s="982"/>
      <c r="AB44" s="982"/>
      <c r="AC44" s="982"/>
      <c r="AD44" s="982"/>
      <c r="AE44" s="983"/>
      <c r="AF44" s="810"/>
    </row>
    <row r="45" spans="1:32" ht="15" customHeight="1">
      <c r="A45" s="984" t="s">
        <v>695</v>
      </c>
      <c r="B45" s="984"/>
      <c r="C45" s="984"/>
      <c r="D45" s="984"/>
      <c r="E45" s="984"/>
      <c r="F45" s="984"/>
      <c r="G45" s="984"/>
      <c r="H45" s="984"/>
      <c r="I45" s="984"/>
      <c r="J45" s="984"/>
      <c r="K45" s="984"/>
      <c r="L45" s="984"/>
      <c r="M45" s="984"/>
      <c r="N45" s="984"/>
      <c r="O45" s="984"/>
      <c r="P45" s="984"/>
      <c r="Q45" s="984"/>
      <c r="R45" s="984"/>
      <c r="S45" s="984"/>
      <c r="T45" s="984"/>
      <c r="U45" s="984"/>
      <c r="V45" s="984"/>
      <c r="W45" s="985" t="e">
        <f>VLOOKUP(AJ2,入力用データシート!$A$169:$BU$218,61,0)</f>
        <v>#N/A</v>
      </c>
      <c r="X45" s="985"/>
      <c r="Y45" s="985"/>
      <c r="Z45" s="985"/>
      <c r="AA45" s="985"/>
      <c r="AB45" s="985"/>
      <c r="AC45" s="985"/>
      <c r="AD45" s="986"/>
      <c r="AE45" s="983" t="s">
        <v>115</v>
      </c>
      <c r="AF45" s="810"/>
    </row>
    <row r="46" spans="1:32" ht="15" customHeight="1">
      <c r="A46" s="984"/>
      <c r="B46" s="984"/>
      <c r="C46" s="984"/>
      <c r="D46" s="984"/>
      <c r="E46" s="984"/>
      <c r="F46" s="984"/>
      <c r="G46" s="984"/>
      <c r="H46" s="984"/>
      <c r="I46" s="984"/>
      <c r="J46" s="984"/>
      <c r="K46" s="984"/>
      <c r="L46" s="984"/>
      <c r="M46" s="984"/>
      <c r="N46" s="984"/>
      <c r="O46" s="984"/>
      <c r="P46" s="984"/>
      <c r="Q46" s="984"/>
      <c r="R46" s="984"/>
      <c r="S46" s="984"/>
      <c r="T46" s="984"/>
      <c r="U46" s="984"/>
      <c r="V46" s="984"/>
      <c r="W46" s="985"/>
      <c r="X46" s="985"/>
      <c r="Y46" s="985"/>
      <c r="Z46" s="985"/>
      <c r="AA46" s="985"/>
      <c r="AB46" s="985"/>
      <c r="AC46" s="985"/>
      <c r="AD46" s="986"/>
      <c r="AE46" s="983"/>
      <c r="AF46" s="810"/>
    </row>
    <row r="47" spans="1:32" ht="15" customHeight="1">
      <c r="A47" s="984" t="s">
        <v>696</v>
      </c>
      <c r="B47" s="984"/>
      <c r="C47" s="984"/>
      <c r="D47" s="984"/>
      <c r="E47" s="984"/>
      <c r="F47" s="984"/>
      <c r="G47" s="984"/>
      <c r="H47" s="984"/>
      <c r="I47" s="984"/>
      <c r="J47" s="984"/>
      <c r="K47" s="984"/>
      <c r="L47" s="984"/>
      <c r="M47" s="984"/>
      <c r="N47" s="984"/>
      <c r="O47" s="984"/>
      <c r="P47" s="984"/>
      <c r="Q47" s="984"/>
      <c r="R47" s="984"/>
      <c r="S47" s="984"/>
      <c r="T47" s="984"/>
      <c r="U47" s="984"/>
      <c r="V47" s="984"/>
      <c r="W47" s="985" t="e">
        <f>VLOOKUP(AJ2,入力用データシート!$A$169:$BU$218,63,0)</f>
        <v>#N/A</v>
      </c>
      <c r="X47" s="985"/>
      <c r="Y47" s="985"/>
      <c r="Z47" s="985"/>
      <c r="AA47" s="985"/>
      <c r="AB47" s="985"/>
      <c r="AC47" s="985"/>
      <c r="AD47" s="986"/>
      <c r="AE47" s="983" t="s">
        <v>115</v>
      </c>
      <c r="AF47" s="810"/>
    </row>
    <row r="48" spans="1:32" ht="15" customHeight="1">
      <c r="A48" s="984"/>
      <c r="B48" s="984"/>
      <c r="C48" s="984"/>
      <c r="D48" s="984"/>
      <c r="E48" s="984"/>
      <c r="F48" s="984"/>
      <c r="G48" s="984"/>
      <c r="H48" s="984"/>
      <c r="I48" s="984"/>
      <c r="J48" s="984"/>
      <c r="K48" s="984"/>
      <c r="L48" s="984"/>
      <c r="M48" s="984"/>
      <c r="N48" s="984"/>
      <c r="O48" s="984"/>
      <c r="P48" s="984"/>
      <c r="Q48" s="984"/>
      <c r="R48" s="984"/>
      <c r="S48" s="984"/>
      <c r="T48" s="984"/>
      <c r="U48" s="984"/>
      <c r="V48" s="984"/>
      <c r="W48" s="985"/>
      <c r="X48" s="985"/>
      <c r="Y48" s="985"/>
      <c r="Z48" s="985"/>
      <c r="AA48" s="985"/>
      <c r="AB48" s="985"/>
      <c r="AC48" s="985"/>
      <c r="AD48" s="986"/>
      <c r="AE48" s="983"/>
      <c r="AF48" s="810"/>
    </row>
    <row r="49" spans="1:32" ht="15" customHeight="1">
      <c r="A49" s="984" t="s">
        <v>697</v>
      </c>
      <c r="B49" s="984"/>
      <c r="C49" s="984"/>
      <c r="D49" s="984"/>
      <c r="E49" s="984"/>
      <c r="F49" s="984"/>
      <c r="G49" s="984"/>
      <c r="H49" s="984"/>
      <c r="I49" s="984"/>
      <c r="J49" s="984"/>
      <c r="K49" s="984"/>
      <c r="L49" s="984"/>
      <c r="M49" s="984"/>
      <c r="N49" s="984"/>
      <c r="O49" s="984"/>
      <c r="P49" s="984"/>
      <c r="Q49" s="984"/>
      <c r="R49" s="984"/>
      <c r="S49" s="984"/>
      <c r="T49" s="984"/>
      <c r="U49" s="984"/>
      <c r="V49" s="984"/>
      <c r="W49" s="979" t="e">
        <f>VLOOKUP(AJ2,入力用データシート!$A$169:$BU$218,65,0)</f>
        <v>#N/A</v>
      </c>
      <c r="X49" s="980"/>
      <c r="Y49" s="980"/>
      <c r="Z49" s="980"/>
      <c r="AA49" s="980"/>
      <c r="AB49" s="980"/>
      <c r="AC49" s="980"/>
      <c r="AD49" s="980"/>
      <c r="AE49" s="983" t="s">
        <v>115</v>
      </c>
      <c r="AF49" s="810"/>
    </row>
    <row r="50" spans="1:32" ht="15" customHeight="1">
      <c r="A50" s="984"/>
      <c r="B50" s="984"/>
      <c r="C50" s="984"/>
      <c r="D50" s="984"/>
      <c r="E50" s="984"/>
      <c r="F50" s="984"/>
      <c r="G50" s="984"/>
      <c r="H50" s="984"/>
      <c r="I50" s="984"/>
      <c r="J50" s="984"/>
      <c r="K50" s="984"/>
      <c r="L50" s="984"/>
      <c r="M50" s="984"/>
      <c r="N50" s="984"/>
      <c r="O50" s="984"/>
      <c r="P50" s="984"/>
      <c r="Q50" s="984"/>
      <c r="R50" s="984"/>
      <c r="S50" s="984"/>
      <c r="T50" s="984"/>
      <c r="U50" s="984"/>
      <c r="V50" s="984"/>
      <c r="W50" s="981"/>
      <c r="X50" s="982"/>
      <c r="Y50" s="982"/>
      <c r="Z50" s="982"/>
      <c r="AA50" s="982"/>
      <c r="AB50" s="982"/>
      <c r="AC50" s="982"/>
      <c r="AD50" s="982"/>
      <c r="AE50" s="983"/>
      <c r="AF50" s="810"/>
    </row>
    <row r="51" spans="1:32" ht="15" customHeight="1">
      <c r="A51" s="991" t="s">
        <v>698</v>
      </c>
      <c r="B51" s="984"/>
      <c r="C51" s="984"/>
      <c r="D51" s="984"/>
      <c r="E51" s="984"/>
      <c r="F51" s="984"/>
      <c r="G51" s="984"/>
      <c r="H51" s="984"/>
      <c r="I51" s="984"/>
      <c r="J51" s="984"/>
      <c r="K51" s="984"/>
      <c r="L51" s="984"/>
      <c r="M51" s="984"/>
      <c r="N51" s="984"/>
      <c r="O51" s="984"/>
      <c r="P51" s="984"/>
      <c r="Q51" s="984"/>
      <c r="R51" s="984"/>
      <c r="S51" s="984"/>
      <c r="T51" s="984"/>
      <c r="U51" s="984"/>
      <c r="V51" s="984"/>
      <c r="W51" s="985" t="e">
        <f>VLOOKUP(AJ2,入力用データシート!$A$169:$BU$218,67,0)</f>
        <v>#N/A</v>
      </c>
      <c r="X51" s="985"/>
      <c r="Y51" s="985"/>
      <c r="Z51" s="985"/>
      <c r="AA51" s="985"/>
      <c r="AB51" s="985"/>
      <c r="AC51" s="985"/>
      <c r="AD51" s="986"/>
      <c r="AE51" s="983" t="s">
        <v>115</v>
      </c>
      <c r="AF51" s="810"/>
    </row>
    <row r="52" spans="1:32" ht="15" customHeight="1">
      <c r="A52" s="984"/>
      <c r="B52" s="984"/>
      <c r="C52" s="984"/>
      <c r="D52" s="984"/>
      <c r="E52" s="984"/>
      <c r="F52" s="984"/>
      <c r="G52" s="984"/>
      <c r="H52" s="984"/>
      <c r="I52" s="984"/>
      <c r="J52" s="984"/>
      <c r="K52" s="984"/>
      <c r="L52" s="984"/>
      <c r="M52" s="984"/>
      <c r="N52" s="984"/>
      <c r="O52" s="984"/>
      <c r="P52" s="984"/>
      <c r="Q52" s="984"/>
      <c r="R52" s="984"/>
      <c r="S52" s="984"/>
      <c r="T52" s="984"/>
      <c r="U52" s="984"/>
      <c r="V52" s="984"/>
      <c r="W52" s="985"/>
      <c r="X52" s="985"/>
      <c r="Y52" s="985"/>
      <c r="Z52" s="985"/>
      <c r="AA52" s="985"/>
      <c r="AB52" s="985"/>
      <c r="AC52" s="985"/>
      <c r="AD52" s="986"/>
      <c r="AE52" s="983"/>
      <c r="AF52" s="810"/>
    </row>
    <row r="53" spans="1:32" s="50" customFormat="1" ht="12.95" customHeight="1">
      <c r="A53" s="409" t="s">
        <v>228</v>
      </c>
      <c r="B53" s="409"/>
      <c r="C53" s="409" t="s">
        <v>365</v>
      </c>
      <c r="D53" s="409"/>
      <c r="E53" s="409"/>
      <c r="F53" s="409"/>
      <c r="G53" s="409"/>
      <c r="H53" s="409"/>
      <c r="I53" s="409"/>
      <c r="J53" s="409"/>
      <c r="K53" s="409"/>
      <c r="L53" s="409"/>
      <c r="M53" s="409"/>
      <c r="N53" s="409"/>
      <c r="O53" s="409"/>
      <c r="P53" s="409"/>
      <c r="Q53" s="409"/>
      <c r="R53" s="409"/>
      <c r="S53" s="409"/>
      <c r="T53" s="409"/>
      <c r="U53" s="409"/>
      <c r="V53" s="409"/>
      <c r="W53" s="409"/>
      <c r="X53" s="409"/>
      <c r="Y53" s="409"/>
      <c r="Z53" s="409"/>
      <c r="AA53" s="409"/>
      <c r="AB53" s="409"/>
      <c r="AC53" s="409"/>
      <c r="AD53" s="409"/>
      <c r="AE53" s="409"/>
      <c r="AF53" s="409"/>
    </row>
    <row r="54" spans="1:32" s="50" customFormat="1" ht="12.95" customHeight="1">
      <c r="A54" s="409" t="s">
        <v>229</v>
      </c>
      <c r="B54" s="409"/>
      <c r="C54" s="409" t="s">
        <v>366</v>
      </c>
      <c r="D54" s="409"/>
      <c r="E54" s="409"/>
      <c r="F54" s="409"/>
      <c r="G54" s="409"/>
      <c r="H54" s="409"/>
      <c r="I54" s="409"/>
      <c r="J54" s="409"/>
      <c r="K54" s="409"/>
      <c r="L54" s="409"/>
      <c r="M54" s="409"/>
      <c r="N54" s="409"/>
      <c r="O54" s="409"/>
      <c r="P54" s="409"/>
      <c r="Q54" s="409"/>
      <c r="R54" s="409"/>
      <c r="S54" s="409"/>
      <c r="T54" s="409"/>
      <c r="U54" s="409"/>
      <c r="V54" s="409"/>
      <c r="W54" s="409"/>
      <c r="X54" s="409"/>
      <c r="Y54" s="409"/>
      <c r="Z54" s="409"/>
      <c r="AA54" s="409"/>
      <c r="AB54" s="409"/>
      <c r="AC54" s="409"/>
      <c r="AD54" s="409"/>
      <c r="AE54" s="409"/>
      <c r="AF54" s="409"/>
    </row>
    <row r="55" spans="1:32" s="50" customFormat="1" ht="12.95" customHeight="1">
      <c r="A55" s="409" t="s">
        <v>230</v>
      </c>
      <c r="B55" s="409"/>
      <c r="C55" s="409" t="s">
        <v>310</v>
      </c>
      <c r="D55" s="409"/>
      <c r="E55" s="409"/>
      <c r="F55" s="409"/>
      <c r="G55" s="409"/>
      <c r="H55" s="409"/>
      <c r="I55" s="409"/>
      <c r="J55" s="409"/>
      <c r="K55" s="409"/>
      <c r="L55" s="409"/>
      <c r="M55" s="409"/>
      <c r="N55" s="409"/>
      <c r="O55" s="409"/>
      <c r="P55" s="409"/>
      <c r="Q55" s="409"/>
      <c r="R55" s="409"/>
      <c r="S55" s="409"/>
      <c r="T55" s="409"/>
      <c r="U55" s="409"/>
      <c r="V55" s="409"/>
      <c r="W55" s="409"/>
      <c r="X55" s="409"/>
      <c r="Y55" s="409"/>
      <c r="Z55" s="409"/>
      <c r="AA55" s="409"/>
      <c r="AB55" s="409"/>
      <c r="AC55" s="409"/>
      <c r="AD55" s="409"/>
      <c r="AE55" s="409"/>
      <c r="AF55" s="409"/>
    </row>
    <row r="56" spans="1:32" s="50" customFormat="1" ht="12.95" customHeight="1">
      <c r="A56" s="409" t="s">
        <v>231</v>
      </c>
      <c r="B56" s="409"/>
      <c r="C56" s="409" t="s">
        <v>699</v>
      </c>
      <c r="D56" s="409"/>
      <c r="E56" s="409"/>
      <c r="F56" s="409"/>
      <c r="G56" s="409"/>
      <c r="H56" s="409"/>
      <c r="I56" s="409"/>
      <c r="J56" s="409"/>
      <c r="K56" s="409"/>
      <c r="L56" s="409"/>
      <c r="M56" s="409"/>
      <c r="N56" s="409"/>
      <c r="O56" s="409"/>
      <c r="P56" s="409"/>
      <c r="Q56" s="409"/>
      <c r="R56" s="409"/>
      <c r="S56" s="409"/>
      <c r="T56" s="409"/>
      <c r="U56" s="409"/>
      <c r="V56" s="409"/>
      <c r="W56" s="409"/>
      <c r="X56" s="409"/>
      <c r="Y56" s="409"/>
      <c r="Z56" s="409"/>
      <c r="AA56" s="409"/>
      <c r="AB56" s="409"/>
      <c r="AC56" s="409"/>
      <c r="AD56" s="409"/>
      <c r="AE56" s="409"/>
      <c r="AF56" s="409"/>
    </row>
    <row r="57" spans="1:32" s="50" customFormat="1" ht="12.95" customHeight="1">
      <c r="A57" s="409"/>
      <c r="B57" s="409"/>
      <c r="C57" s="409"/>
      <c r="D57" s="409"/>
      <c r="E57" s="409"/>
      <c r="F57" s="409"/>
      <c r="G57" s="409"/>
      <c r="H57" s="409"/>
      <c r="I57" s="409"/>
      <c r="J57" s="409"/>
      <c r="K57" s="409"/>
      <c r="L57" s="409" t="s">
        <v>367</v>
      </c>
      <c r="M57" s="409"/>
      <c r="N57" s="409"/>
      <c r="O57" s="409"/>
      <c r="P57" s="409"/>
      <c r="Q57" s="409"/>
      <c r="R57" s="409"/>
      <c r="S57" s="409"/>
      <c r="T57" s="409"/>
      <c r="U57" s="409"/>
      <c r="V57" s="409"/>
      <c r="W57" s="409"/>
      <c r="X57" s="409"/>
      <c r="Y57" s="409"/>
      <c r="Z57" s="409"/>
      <c r="AA57" s="409"/>
      <c r="AB57" s="409"/>
      <c r="AC57" s="409"/>
      <c r="AD57" s="409"/>
      <c r="AE57" s="409"/>
      <c r="AF57" s="409"/>
    </row>
    <row r="58" spans="1:32" s="50" customFormat="1" ht="12.95" customHeight="1">
      <c r="A58" s="409"/>
      <c r="B58" s="409"/>
      <c r="C58" s="409"/>
      <c r="D58" s="409"/>
      <c r="E58" s="409"/>
      <c r="F58" s="409"/>
      <c r="G58" s="409"/>
      <c r="H58" s="409"/>
      <c r="I58" s="409"/>
      <c r="J58" s="409"/>
      <c r="K58" s="409"/>
      <c r="L58" s="409" t="s">
        <v>368</v>
      </c>
      <c r="M58" s="409"/>
      <c r="N58" s="409"/>
      <c r="O58" s="409"/>
      <c r="P58" s="409"/>
      <c r="Q58" s="409"/>
      <c r="R58" s="409"/>
      <c r="S58" s="409"/>
      <c r="T58" s="409"/>
      <c r="U58" s="409"/>
      <c r="V58" s="409"/>
      <c r="W58" s="409"/>
      <c r="X58" s="409"/>
      <c r="Y58" s="409"/>
      <c r="Z58" s="409"/>
      <c r="AA58" s="409"/>
      <c r="AB58" s="409"/>
      <c r="AC58" s="409"/>
      <c r="AD58" s="409"/>
      <c r="AE58" s="409"/>
      <c r="AF58" s="409"/>
    </row>
    <row r="59" spans="1:32" s="50" customFormat="1" ht="12.95" customHeight="1">
      <c r="A59" s="409" t="s">
        <v>232</v>
      </c>
      <c r="B59" s="409"/>
      <c r="C59" s="409" t="s">
        <v>314</v>
      </c>
      <c r="D59" s="409"/>
      <c r="E59" s="409"/>
      <c r="F59" s="409"/>
      <c r="G59" s="409"/>
      <c r="H59" s="409"/>
      <c r="I59" s="409"/>
      <c r="J59" s="409"/>
      <c r="K59" s="409"/>
      <c r="L59" s="409"/>
      <c r="M59" s="409"/>
      <c r="N59" s="409"/>
      <c r="O59" s="409"/>
      <c r="P59" s="409"/>
      <c r="Q59" s="409"/>
      <c r="R59" s="409"/>
      <c r="S59" s="409"/>
      <c r="T59" s="409"/>
      <c r="U59" s="409"/>
      <c r="V59" s="409"/>
      <c r="W59" s="409"/>
      <c r="X59" s="409"/>
      <c r="Y59" s="409"/>
      <c r="Z59" s="409"/>
      <c r="AA59" s="409"/>
      <c r="AB59" s="409"/>
      <c r="AC59" s="409"/>
      <c r="AD59" s="409"/>
      <c r="AE59" s="409"/>
      <c r="AF59" s="409"/>
    </row>
    <row r="60" spans="1:32" s="50" customFormat="1" ht="9.9499999999999993" customHeight="1">
      <c r="A60" s="409" t="s">
        <v>233</v>
      </c>
      <c r="B60" s="409"/>
      <c r="C60" s="409" t="s">
        <v>237</v>
      </c>
      <c r="D60" s="409"/>
      <c r="E60" s="409"/>
      <c r="F60" s="409"/>
      <c r="G60" s="409"/>
      <c r="H60" s="409"/>
      <c r="I60" s="409"/>
      <c r="J60" s="409"/>
      <c r="K60" s="409"/>
      <c r="L60" s="409"/>
      <c r="M60" s="409"/>
      <c r="N60" s="409"/>
      <c r="O60" s="409"/>
      <c r="P60" s="409"/>
      <c r="Q60" s="409"/>
      <c r="R60" s="409"/>
      <c r="S60" s="409"/>
      <c r="T60" s="409"/>
      <c r="U60" s="409"/>
      <c r="V60" s="409"/>
      <c r="W60" s="409"/>
      <c r="X60" s="409"/>
      <c r="Y60" s="409"/>
      <c r="Z60" s="409"/>
      <c r="AA60" s="409"/>
      <c r="AB60" s="409"/>
      <c r="AC60" s="409"/>
      <c r="AD60" s="409"/>
      <c r="AE60" s="409"/>
      <c r="AF60" s="409"/>
    </row>
    <row r="61" spans="1:32" s="50" customFormat="1" ht="9.9499999999999993" customHeight="1">
      <c r="A61" s="409" t="s">
        <v>234</v>
      </c>
      <c r="B61" s="409"/>
      <c r="C61" s="409" t="s">
        <v>369</v>
      </c>
      <c r="D61" s="409"/>
      <c r="E61" s="409"/>
      <c r="F61" s="409"/>
      <c r="G61" s="409"/>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409"/>
      <c r="AF61" s="409"/>
    </row>
    <row r="62" spans="1:32" s="50" customFormat="1" ht="9.9499999999999993" customHeight="1">
      <c r="A62" s="409" t="s">
        <v>235</v>
      </c>
      <c r="B62" s="409"/>
      <c r="C62" s="409" t="s">
        <v>700</v>
      </c>
      <c r="D62" s="409"/>
      <c r="E62" s="409"/>
      <c r="F62" s="409"/>
      <c r="G62" s="409"/>
      <c r="H62" s="409"/>
      <c r="I62" s="409"/>
      <c r="J62" s="409"/>
      <c r="K62" s="409"/>
      <c r="L62" s="409"/>
      <c r="M62" s="409"/>
      <c r="N62" s="409"/>
      <c r="O62" s="409"/>
      <c r="P62" s="409"/>
      <c r="Q62" s="409"/>
      <c r="R62" s="409"/>
      <c r="S62" s="409"/>
      <c r="T62" s="409"/>
      <c r="U62" s="409"/>
      <c r="V62" s="409"/>
      <c r="W62" s="409"/>
      <c r="X62" s="409"/>
      <c r="Y62" s="409"/>
      <c r="Z62" s="409"/>
      <c r="AA62" s="409"/>
      <c r="AB62" s="409"/>
      <c r="AC62" s="409"/>
      <c r="AD62" s="409"/>
      <c r="AE62" s="409"/>
      <c r="AF62" s="409"/>
    </row>
    <row r="63" spans="1:32" s="50" customFormat="1" ht="9.9499999999999993" customHeight="1">
      <c r="A63" s="409" t="s">
        <v>236</v>
      </c>
      <c r="B63" s="409"/>
      <c r="C63" s="409" t="s">
        <v>315</v>
      </c>
      <c r="D63" s="409"/>
      <c r="E63" s="409"/>
      <c r="F63" s="409"/>
      <c r="G63" s="409"/>
      <c r="H63" s="409"/>
      <c r="I63" s="409"/>
      <c r="J63" s="409"/>
      <c r="K63" s="409"/>
      <c r="L63" s="409"/>
      <c r="M63" s="409"/>
      <c r="N63" s="409"/>
      <c r="O63" s="409"/>
      <c r="P63" s="409"/>
      <c r="Q63" s="409"/>
      <c r="R63" s="409"/>
      <c r="S63" s="409"/>
      <c r="T63" s="409"/>
      <c r="U63" s="409"/>
      <c r="V63" s="409"/>
      <c r="W63" s="409"/>
      <c r="X63" s="409"/>
      <c r="Y63" s="409"/>
      <c r="Z63" s="409"/>
      <c r="AA63" s="409"/>
      <c r="AB63" s="409"/>
      <c r="AC63" s="409"/>
      <c r="AD63" s="409"/>
      <c r="AE63" s="409"/>
      <c r="AF63" s="409"/>
    </row>
    <row r="64" spans="1:32" s="50" customFormat="1" ht="9.9499999999999993" customHeight="1">
      <c r="A64" s="409" t="s">
        <v>238</v>
      </c>
      <c r="B64" s="409"/>
      <c r="C64" s="409" t="s">
        <v>528</v>
      </c>
      <c r="D64" s="409"/>
      <c r="E64" s="409"/>
      <c r="F64" s="409"/>
      <c r="G64" s="409"/>
      <c r="H64" s="409"/>
      <c r="I64" s="409"/>
      <c r="J64" s="409"/>
      <c r="K64" s="409"/>
      <c r="L64" s="409"/>
      <c r="M64" s="409"/>
      <c r="N64" s="409"/>
      <c r="O64" s="409"/>
      <c r="P64" s="409"/>
      <c r="Q64" s="409"/>
      <c r="R64" s="409"/>
      <c r="S64" s="409"/>
      <c r="T64" s="409"/>
      <c r="U64" s="409"/>
      <c r="V64" s="409"/>
      <c r="W64" s="409"/>
      <c r="X64" s="409"/>
      <c r="Y64" s="409"/>
      <c r="Z64" s="409"/>
      <c r="AA64" s="409"/>
      <c r="AB64" s="409"/>
      <c r="AC64" s="409"/>
      <c r="AD64" s="409"/>
      <c r="AE64" s="409"/>
      <c r="AF64" s="409"/>
    </row>
    <row r="65" spans="1:32" s="50" customFormat="1" ht="9.9499999999999993" customHeight="1">
      <c r="A65" s="409"/>
      <c r="B65" s="409"/>
      <c r="C65" s="409" t="s">
        <v>701</v>
      </c>
      <c r="D65" s="409"/>
      <c r="E65" s="409"/>
      <c r="F65" s="409"/>
      <c r="G65" s="409"/>
      <c r="H65" s="409"/>
      <c r="I65" s="409"/>
      <c r="J65" s="409"/>
      <c r="K65" s="409"/>
      <c r="L65" s="409"/>
      <c r="M65" s="409"/>
      <c r="N65" s="409"/>
      <c r="O65" s="409"/>
      <c r="P65" s="409"/>
      <c r="Q65" s="409"/>
      <c r="R65" s="409"/>
      <c r="S65" s="409"/>
      <c r="T65" s="409"/>
      <c r="U65" s="409"/>
      <c r="V65" s="409"/>
      <c r="W65" s="409"/>
      <c r="X65" s="409"/>
      <c r="Y65" s="409"/>
      <c r="Z65" s="409"/>
      <c r="AA65" s="409"/>
      <c r="AB65" s="409"/>
      <c r="AC65" s="409"/>
      <c r="AD65" s="409"/>
      <c r="AE65" s="409"/>
      <c r="AF65" s="409"/>
    </row>
    <row r="66" spans="1:32" s="50" customFormat="1" ht="9.9499999999999993" customHeight="1">
      <c r="A66" s="409" t="s">
        <v>239</v>
      </c>
      <c r="B66" s="409"/>
      <c r="C66" s="409" t="s">
        <v>702</v>
      </c>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09"/>
      <c r="AE66" s="409"/>
      <c r="AF66" s="409"/>
    </row>
    <row r="67" spans="1:32" s="50" customFormat="1" ht="9.9499999999999993" customHeight="1">
      <c r="A67" s="409" t="s">
        <v>703</v>
      </c>
      <c r="B67" s="409"/>
      <c r="C67" s="409" t="s">
        <v>704</v>
      </c>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row>
    <row r="68" spans="1:32" s="50" customFormat="1" ht="9.9499999999999993" customHeight="1">
      <c r="A68" s="409"/>
      <c r="B68" s="409" t="s">
        <v>316</v>
      </c>
      <c r="C68" s="409" t="s">
        <v>381</v>
      </c>
      <c r="D68" s="409"/>
      <c r="E68" s="409"/>
      <c r="F68" s="409"/>
      <c r="G68" s="409"/>
      <c r="H68" s="409"/>
      <c r="I68" s="409"/>
      <c r="J68" s="409"/>
      <c r="K68" s="409"/>
      <c r="L68" s="409"/>
      <c r="M68" s="409"/>
      <c r="N68" s="409"/>
      <c r="O68" s="409"/>
      <c r="P68" s="409"/>
      <c r="Q68" s="409"/>
      <c r="R68" s="409"/>
      <c r="S68" s="409"/>
      <c r="T68" s="409"/>
      <c r="U68" s="409"/>
      <c r="V68" s="409"/>
      <c r="W68" s="409"/>
      <c r="X68" s="409"/>
      <c r="Y68" s="409"/>
      <c r="Z68" s="409"/>
      <c r="AA68" s="409"/>
      <c r="AB68" s="409"/>
      <c r="AC68" s="409"/>
      <c r="AD68" s="409"/>
      <c r="AE68" s="409"/>
      <c r="AF68" s="409"/>
    </row>
    <row r="69" spans="1:32" ht="9.9499999999999993" customHeight="1"/>
    <row r="70" spans="1:32" ht="9.9499999999999993" customHeight="1"/>
    <row r="71" spans="1:32" ht="9.9499999999999993" customHeight="1"/>
    <row r="72" spans="1:32" ht="9.9499999999999993" customHeight="1"/>
    <row r="73" spans="1:32" ht="9.9499999999999993" customHeight="1"/>
    <row r="74" spans="1:32" ht="9.9499999999999993" customHeight="1"/>
    <row r="75" spans="1:32" ht="9.9499999999999993" customHeight="1"/>
    <row r="76" spans="1:32" ht="9.9499999999999993" customHeight="1"/>
  </sheetData>
  <sheetProtection algorithmName="SHA-512" hashValue="Q/JUp06oYQslfV3/YVjw+2nj3l2Ua06KK4G/FaeGlqWOGKWi4LPndS0AwGZwiCQ+iO8Vlc4Xs/4zXSpBku8QZQ==" saltValue="oXK0bCR3TRsw/G3+VttGtg==" spinCount="100000" sheet="1" objects="1" scenarios="1" selectLockedCells="1"/>
  <mergeCells count="89">
    <mergeCell ref="A2:I3"/>
    <mergeCell ref="A5:F6"/>
    <mergeCell ref="G5:I6"/>
    <mergeCell ref="J5:AF6"/>
    <mergeCell ref="A7:I7"/>
    <mergeCell ref="J7:AF7"/>
    <mergeCell ref="AA11:AF12"/>
    <mergeCell ref="A8:I8"/>
    <mergeCell ref="J8:AF8"/>
    <mergeCell ref="A9:F28"/>
    <mergeCell ref="G9:H12"/>
    <mergeCell ref="I9:J10"/>
    <mergeCell ref="K9:P10"/>
    <mergeCell ref="Q9:R10"/>
    <mergeCell ref="S9:X10"/>
    <mergeCell ref="Y9:Z10"/>
    <mergeCell ref="AA9:AF10"/>
    <mergeCell ref="I11:J12"/>
    <mergeCell ref="K11:P12"/>
    <mergeCell ref="Q11:R12"/>
    <mergeCell ref="S11:X12"/>
    <mergeCell ref="Y11:Z12"/>
    <mergeCell ref="G13:H16"/>
    <mergeCell ref="I13:J14"/>
    <mergeCell ref="K13:P14"/>
    <mergeCell ref="Q13:R14"/>
    <mergeCell ref="S13:X14"/>
    <mergeCell ref="AA13:AF14"/>
    <mergeCell ref="I15:J16"/>
    <mergeCell ref="K15:P16"/>
    <mergeCell ref="Q15:R16"/>
    <mergeCell ref="S15:X16"/>
    <mergeCell ref="Y15:Z16"/>
    <mergeCell ref="AA15:AF16"/>
    <mergeCell ref="Y13:Z14"/>
    <mergeCell ref="G17:J18"/>
    <mergeCell ref="K17:AF18"/>
    <mergeCell ref="G19:J20"/>
    <mergeCell ref="K19:AF20"/>
    <mergeCell ref="G21:J22"/>
    <mergeCell ref="K21:AF22"/>
    <mergeCell ref="K23:AF24"/>
    <mergeCell ref="G25:J26"/>
    <mergeCell ref="K25:N26"/>
    <mergeCell ref="O25:O26"/>
    <mergeCell ref="P25:S26"/>
    <mergeCell ref="T25:Y26"/>
    <mergeCell ref="Z25:AF26"/>
    <mergeCell ref="A49:V50"/>
    <mergeCell ref="M27:N28"/>
    <mergeCell ref="O27:V28"/>
    <mergeCell ref="W27:X28"/>
    <mergeCell ref="Y27:AF28"/>
    <mergeCell ref="A29:V30"/>
    <mergeCell ref="W29:AF30"/>
    <mergeCell ref="AE35:AF36"/>
    <mergeCell ref="G27:L28"/>
    <mergeCell ref="A51:V52"/>
    <mergeCell ref="W51:AD52"/>
    <mergeCell ref="AE51:AF52"/>
    <mergeCell ref="A37:V38"/>
    <mergeCell ref="W37:AD38"/>
    <mergeCell ref="AE37:AF38"/>
    <mergeCell ref="A45:V46"/>
    <mergeCell ref="W45:AD46"/>
    <mergeCell ref="AE45:AF46"/>
    <mergeCell ref="A39:V40"/>
    <mergeCell ref="W39:AD40"/>
    <mergeCell ref="AE39:AF40"/>
    <mergeCell ref="A43:V44"/>
    <mergeCell ref="W43:AD44"/>
    <mergeCell ref="W49:AD50"/>
    <mergeCell ref="AE49:AF50"/>
    <mergeCell ref="AJ2:AN4"/>
    <mergeCell ref="A41:V42"/>
    <mergeCell ref="W41:AD42"/>
    <mergeCell ref="AE41:AF42"/>
    <mergeCell ref="A47:V48"/>
    <mergeCell ref="W47:AD48"/>
    <mergeCell ref="AE47:AF48"/>
    <mergeCell ref="A31:V32"/>
    <mergeCell ref="W31:AF32"/>
    <mergeCell ref="A33:V34"/>
    <mergeCell ref="W33:AD34"/>
    <mergeCell ref="AE33:AF34"/>
    <mergeCell ref="A35:V36"/>
    <mergeCell ref="W35:AD36"/>
    <mergeCell ref="AE43:AF44"/>
    <mergeCell ref="G23:J24"/>
  </mergeCells>
  <phoneticPr fontId="1"/>
  <conditionalFormatting sqref="K25:N26">
    <cfRule type="cellIs" dxfId="46" priority="7" operator="equal">
      <formula>0</formula>
    </cfRule>
  </conditionalFormatting>
  <conditionalFormatting sqref="W33:AD34">
    <cfRule type="expression" dxfId="45" priority="5">
      <formula>$W$33=0</formula>
    </cfRule>
  </conditionalFormatting>
  <conditionalFormatting sqref="W37:AD38 W39 W41">
    <cfRule type="expression" dxfId="44" priority="4">
      <formula>$W$37=0</formula>
    </cfRule>
  </conditionalFormatting>
  <conditionalFormatting sqref="W45:AD46">
    <cfRule type="expression" dxfId="43" priority="3">
      <formula>$W$45=0</formula>
    </cfRule>
  </conditionalFormatting>
  <conditionalFormatting sqref="W47:AD48 W49">
    <cfRule type="expression" dxfId="42" priority="2">
      <formula>$W$47=0</formula>
    </cfRule>
  </conditionalFormatting>
  <conditionalFormatting sqref="W51:AD52">
    <cfRule type="expression" dxfId="41" priority="1">
      <formula>$W$51=0</formula>
    </cfRule>
  </conditionalFormatting>
  <conditionalFormatting sqref="Z25:AF26">
    <cfRule type="cellIs" dxfId="40" priority="6" operator="equal">
      <formula>0</formula>
    </cfRule>
  </conditionalFormatting>
  <printOptions horizontalCentered="1"/>
  <pageMargins left="0.23622047244094488" right="0.23622047244094488" top="0.74803149606299213" bottom="0.74803149606299213" header="0.31496062992125984" footer="0.31496062992125984"/>
  <pageSetup paperSize="9" scale="7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04C135A-AE7D-4DAD-B233-E28096FEBAEE}">
          <x14:formula1>
            <xm:f>入力用データシート!$A$169:$A$218</xm:f>
          </x14:formula1>
          <xm:sqref>AJ2:AN4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56881-5AFF-4E7A-AF90-B90B2F64916F}">
  <sheetPr codeName="Sheet12">
    <tabColor theme="3" tint="0.749992370372631"/>
  </sheetPr>
  <dimension ref="A1:AM75"/>
  <sheetViews>
    <sheetView showGridLines="0" view="pageBreakPreview" topLeftCell="A15" zoomScale="90" zoomScaleNormal="100" zoomScaleSheetLayoutView="90" workbookViewId="0">
      <selection activeCell="AH2" sqref="AH2:AM4"/>
    </sheetView>
  </sheetViews>
  <sheetFormatPr defaultRowHeight="13.5"/>
  <cols>
    <col min="1" max="6" width="2.875" style="393" customWidth="1"/>
    <col min="7" max="9" width="8.375" style="393" customWidth="1"/>
    <col min="10" max="11" width="1.875" style="393" customWidth="1"/>
    <col min="12" max="16" width="3.625" style="393" customWidth="1"/>
    <col min="17" max="18" width="1.875" style="393" customWidth="1"/>
    <col min="19" max="23" width="3.625" style="393" customWidth="1"/>
    <col min="24" max="25" width="1.875" style="393" customWidth="1"/>
    <col min="26" max="30" width="3.625" style="393" customWidth="1"/>
    <col min="31" max="43" width="2.625" style="1" customWidth="1"/>
    <col min="44" max="16384" width="9" style="1"/>
  </cols>
  <sheetData>
    <row r="1" spans="1:39" ht="12.95" customHeight="1" thickBot="1">
      <c r="A1" s="724" t="s">
        <v>382</v>
      </c>
      <c r="B1" s="724"/>
      <c r="C1" s="724"/>
      <c r="D1" s="724"/>
      <c r="E1" s="724"/>
      <c r="F1" s="724"/>
      <c r="G1" s="724"/>
      <c r="H1" s="724"/>
      <c r="I1" s="724"/>
    </row>
    <row r="2" spans="1:39" ht="12.95" customHeight="1">
      <c r="A2" s="724"/>
      <c r="B2" s="724"/>
      <c r="C2" s="724"/>
      <c r="D2" s="724"/>
      <c r="E2" s="724"/>
      <c r="F2" s="724"/>
      <c r="G2" s="724"/>
      <c r="H2" s="724"/>
      <c r="I2" s="724"/>
      <c r="AH2" s="1055" t="s">
        <v>246</v>
      </c>
      <c r="AI2" s="1056"/>
      <c r="AJ2" s="1056"/>
      <c r="AK2" s="1056"/>
      <c r="AL2" s="1056"/>
      <c r="AM2" s="1057"/>
    </row>
    <row r="3" spans="1:39" ht="24" customHeight="1">
      <c r="A3" s="410" t="s">
        <v>383</v>
      </c>
      <c r="AH3" s="1058"/>
      <c r="AI3" s="1059"/>
      <c r="AJ3" s="1059"/>
      <c r="AK3" s="1059"/>
      <c r="AL3" s="1059"/>
      <c r="AM3" s="1060"/>
    </row>
    <row r="4" spans="1:39" ht="14.25" customHeight="1" thickBot="1">
      <c r="A4" s="393" t="s">
        <v>386</v>
      </c>
      <c r="AH4" s="1061"/>
      <c r="AI4" s="1062"/>
      <c r="AJ4" s="1062"/>
      <c r="AK4" s="1062"/>
      <c r="AL4" s="1062"/>
      <c r="AM4" s="1063"/>
    </row>
    <row r="5" spans="1:39" ht="17.25" customHeight="1">
      <c r="A5" s="1093" t="s">
        <v>214</v>
      </c>
      <c r="B5" s="1094"/>
      <c r="C5" s="1094"/>
      <c r="D5" s="1094"/>
      <c r="E5" s="1094"/>
      <c r="F5" s="1094"/>
      <c r="G5" s="1096" t="s">
        <v>387</v>
      </c>
      <c r="H5" s="1096"/>
      <c r="I5" s="1097"/>
      <c r="J5" s="781" t="str">
        <f>IF(入力用データシート!B7=入力用データシート!CA9,IF(入力用データシート!B11=入力用データシート!CC8,入力用データシート!B31,入力用データシート!B69),"")</f>
        <v/>
      </c>
      <c r="K5" s="782"/>
      <c r="L5" s="782"/>
      <c r="M5" s="782"/>
      <c r="N5" s="782"/>
      <c r="O5" s="782"/>
      <c r="P5" s="782"/>
      <c r="Q5" s="782"/>
      <c r="R5" s="782"/>
      <c r="S5" s="782"/>
      <c r="T5" s="782"/>
      <c r="U5" s="782"/>
      <c r="V5" s="782"/>
      <c r="W5" s="782"/>
      <c r="X5" s="782"/>
      <c r="Y5" s="782"/>
      <c r="Z5" s="782"/>
      <c r="AA5" s="782"/>
      <c r="AB5" s="782"/>
      <c r="AC5" s="782"/>
      <c r="AD5" s="1100"/>
    </row>
    <row r="6" spans="1:39" ht="17.25" customHeight="1" thickBot="1">
      <c r="A6" s="1095"/>
      <c r="B6" s="728"/>
      <c r="C6" s="728"/>
      <c r="D6" s="728"/>
      <c r="E6" s="728"/>
      <c r="F6" s="728"/>
      <c r="G6" s="1098"/>
      <c r="H6" s="1098"/>
      <c r="I6" s="1099"/>
      <c r="J6" s="783"/>
      <c r="K6" s="738"/>
      <c r="L6" s="738"/>
      <c r="M6" s="738"/>
      <c r="N6" s="738"/>
      <c r="O6" s="738"/>
      <c r="P6" s="738"/>
      <c r="Q6" s="738"/>
      <c r="R6" s="738"/>
      <c r="S6" s="738"/>
      <c r="T6" s="738"/>
      <c r="U6" s="738"/>
      <c r="V6" s="738"/>
      <c r="W6" s="738"/>
      <c r="X6" s="738"/>
      <c r="Y6" s="738"/>
      <c r="Z6" s="738"/>
      <c r="AA6" s="738"/>
      <c r="AB6" s="738"/>
      <c r="AC6" s="738"/>
      <c r="AD6" s="1101"/>
    </row>
    <row r="7" spans="1:39" ht="12.95" customHeight="1" thickBot="1">
      <c r="A7" s="1102" t="s">
        <v>57</v>
      </c>
      <c r="B7" s="741"/>
      <c r="C7" s="741"/>
      <c r="D7" s="741"/>
      <c r="E7" s="741"/>
      <c r="F7" s="741"/>
      <c r="G7" s="1104" t="s">
        <v>215</v>
      </c>
      <c r="H7" s="1104"/>
      <c r="I7" s="1105"/>
      <c r="J7" s="783" t="str">
        <f>IF(入力用データシート!B7=入力用データシート!CA9,IF(VLOOKUP(AH2,入力用データシート!A159:AL163,2,0)=入力用データシート!CN8,"〇",""),"")</f>
        <v/>
      </c>
      <c r="K7" s="738"/>
      <c r="L7" s="752" t="s">
        <v>154</v>
      </c>
      <c r="M7" s="752"/>
      <c r="N7" s="752"/>
      <c r="O7" s="752"/>
      <c r="P7" s="752"/>
      <c r="Q7" s="738" t="str">
        <f>IF(入力用データシート!B7=入力用データシート!CA9,IF(VLOOKUP(AH2,入力用データシート!A159:AL163,2,0)=入力用データシート!CN9,"〇",""),"")</f>
        <v/>
      </c>
      <c r="R7" s="738"/>
      <c r="S7" s="752" t="s">
        <v>155</v>
      </c>
      <c r="T7" s="752"/>
      <c r="U7" s="752"/>
      <c r="V7" s="752"/>
      <c r="W7" s="752"/>
      <c r="X7" s="738" t="str">
        <f>IF(入力用データシート!B7=入力用データシート!CA9,IF(VLOOKUP(AH2,入力用データシート!A159:AL163,2,0)=入力用データシート!CN10,"〇",""),"")</f>
        <v/>
      </c>
      <c r="Y7" s="738"/>
      <c r="Z7" s="752" t="s">
        <v>156</v>
      </c>
      <c r="AA7" s="752"/>
      <c r="AB7" s="752"/>
      <c r="AC7" s="752"/>
      <c r="AD7" s="1109"/>
    </row>
    <row r="8" spans="1:39" ht="12.95" customHeight="1" thickBot="1">
      <c r="A8" s="1103"/>
      <c r="B8" s="743"/>
      <c r="C8" s="743"/>
      <c r="D8" s="743"/>
      <c r="E8" s="743"/>
      <c r="F8" s="743"/>
      <c r="G8" s="1106"/>
      <c r="H8" s="1106"/>
      <c r="I8" s="1107"/>
      <c r="J8" s="757"/>
      <c r="K8" s="754"/>
      <c r="L8" s="753"/>
      <c r="M8" s="753"/>
      <c r="N8" s="753"/>
      <c r="O8" s="753"/>
      <c r="P8" s="753"/>
      <c r="Q8" s="754"/>
      <c r="R8" s="754"/>
      <c r="S8" s="753"/>
      <c r="T8" s="753"/>
      <c r="U8" s="753"/>
      <c r="V8" s="753"/>
      <c r="W8" s="753"/>
      <c r="X8" s="754"/>
      <c r="Y8" s="754"/>
      <c r="Z8" s="753"/>
      <c r="AA8" s="753"/>
      <c r="AB8" s="753"/>
      <c r="AC8" s="753"/>
      <c r="AD8" s="1090"/>
    </row>
    <row r="9" spans="1:39" ht="12.95" customHeight="1" thickBot="1">
      <c r="A9" s="1103"/>
      <c r="B9" s="743"/>
      <c r="C9" s="743"/>
      <c r="D9" s="743"/>
      <c r="E9" s="743"/>
      <c r="F9" s="743"/>
      <c r="G9" s="1106"/>
      <c r="H9" s="1106"/>
      <c r="I9" s="1107"/>
      <c r="J9" s="757" t="str">
        <f>IF(入力用データシート!B7=入力用データシート!CA9,IF(VLOOKUP(AH2,入力用データシート!A159:AL163,2,0)=入力用データシート!CN11,"〇",""),"")</f>
        <v/>
      </c>
      <c r="K9" s="754"/>
      <c r="L9" s="758" t="s">
        <v>157</v>
      </c>
      <c r="M9" s="753"/>
      <c r="N9" s="753"/>
      <c r="O9" s="753"/>
      <c r="P9" s="753"/>
      <c r="Q9" s="754" t="str">
        <f>IF(入力用データシート!B7=入力用データシート!CA9,IF(VLOOKUP(AH2,入力用データシート!A159:AL163,2,0)=入力用データシート!CN12,"〇",""),"")</f>
        <v/>
      </c>
      <c r="R9" s="754"/>
      <c r="S9" s="758" t="s">
        <v>216</v>
      </c>
      <c r="T9" s="753"/>
      <c r="U9" s="753"/>
      <c r="V9" s="753"/>
      <c r="W9" s="753"/>
      <c r="X9" s="759" t="str">
        <f>IF(入力用データシート!B7=入力用データシート!CA9,IF(VLOOKUP(AH2,入力用データシート!A159:AL163,2,0)=入力用データシート!CN13,"〇",""),"")</f>
        <v/>
      </c>
      <c r="Y9" s="760"/>
      <c r="Z9" s="763" t="s">
        <v>217</v>
      </c>
      <c r="AA9" s="764"/>
      <c r="AB9" s="764"/>
      <c r="AC9" s="764"/>
      <c r="AD9" s="1110"/>
    </row>
    <row r="10" spans="1:39" ht="12.95" customHeight="1" thickBot="1">
      <c r="A10" s="1103"/>
      <c r="B10" s="743"/>
      <c r="C10" s="743"/>
      <c r="D10" s="743"/>
      <c r="E10" s="743"/>
      <c r="F10" s="743"/>
      <c r="G10" s="1106"/>
      <c r="H10" s="1106"/>
      <c r="I10" s="1107"/>
      <c r="J10" s="757"/>
      <c r="K10" s="754"/>
      <c r="L10" s="753"/>
      <c r="M10" s="753"/>
      <c r="N10" s="753"/>
      <c r="O10" s="753"/>
      <c r="P10" s="753"/>
      <c r="Q10" s="754"/>
      <c r="R10" s="754"/>
      <c r="S10" s="753"/>
      <c r="T10" s="753"/>
      <c r="U10" s="753"/>
      <c r="V10" s="753"/>
      <c r="W10" s="753"/>
      <c r="X10" s="761"/>
      <c r="Y10" s="762"/>
      <c r="Z10" s="766"/>
      <c r="AA10" s="767"/>
      <c r="AB10" s="767"/>
      <c r="AC10" s="767"/>
      <c r="AD10" s="1111"/>
    </row>
    <row r="11" spans="1:39" ht="12.95" customHeight="1" thickBot="1">
      <c r="A11" s="1103"/>
      <c r="B11" s="743"/>
      <c r="C11" s="743"/>
      <c r="D11" s="743"/>
      <c r="E11" s="743"/>
      <c r="F11" s="743"/>
      <c r="G11" s="1108" t="s">
        <v>218</v>
      </c>
      <c r="H11" s="1106"/>
      <c r="I11" s="1107"/>
      <c r="J11" s="757" t="str">
        <f>IF(入力用データシート!B7=入力用データシート!CA9,IF(VLOOKUP(AH2,入力用データシート!A159:AL163,3,0)=入力用データシート!CO8,"〇",""),"")</f>
        <v/>
      </c>
      <c r="K11" s="754"/>
      <c r="L11" s="753" t="s">
        <v>161</v>
      </c>
      <c r="M11" s="753"/>
      <c r="N11" s="753"/>
      <c r="O11" s="753"/>
      <c r="P11" s="753"/>
      <c r="Q11" s="754" t="str">
        <f>IF(入力用データシート!B7=入力用データシート!CA9,IF(VLOOKUP(AH2,入力用データシート!A159:AL163,3,0)=入力用データシート!CO9,"〇",""),"")</f>
        <v/>
      </c>
      <c r="R11" s="754"/>
      <c r="S11" s="753" t="s">
        <v>162</v>
      </c>
      <c r="T11" s="753"/>
      <c r="U11" s="753"/>
      <c r="V11" s="753"/>
      <c r="W11" s="753"/>
      <c r="X11" s="754" t="str">
        <f>IF(入力用データシート!B7=入力用データシート!CA9,IF(VLOOKUP(AH2,入力用データシート!A159:AL163,3,0)=入力用データシート!CO10,"〇",""),"")</f>
        <v/>
      </c>
      <c r="Y11" s="754"/>
      <c r="Z11" s="753" t="s">
        <v>163</v>
      </c>
      <c r="AA11" s="753"/>
      <c r="AB11" s="753"/>
      <c r="AC11" s="753"/>
      <c r="AD11" s="1090"/>
    </row>
    <row r="12" spans="1:39" ht="12.95" customHeight="1" thickBot="1">
      <c r="A12" s="1103"/>
      <c r="B12" s="743"/>
      <c r="C12" s="743"/>
      <c r="D12" s="743"/>
      <c r="E12" s="743"/>
      <c r="F12" s="743"/>
      <c r="G12" s="1106"/>
      <c r="H12" s="1106"/>
      <c r="I12" s="1107"/>
      <c r="J12" s="757"/>
      <c r="K12" s="754"/>
      <c r="L12" s="753"/>
      <c r="M12" s="753"/>
      <c r="N12" s="753"/>
      <c r="O12" s="753"/>
      <c r="P12" s="753"/>
      <c r="Q12" s="754"/>
      <c r="R12" s="754"/>
      <c r="S12" s="753"/>
      <c r="T12" s="753"/>
      <c r="U12" s="753"/>
      <c r="V12" s="753"/>
      <c r="W12" s="753"/>
      <c r="X12" s="754"/>
      <c r="Y12" s="754"/>
      <c r="Z12" s="753"/>
      <c r="AA12" s="753"/>
      <c r="AB12" s="753"/>
      <c r="AC12" s="753"/>
      <c r="AD12" s="1090"/>
    </row>
    <row r="13" spans="1:39" ht="12.95" customHeight="1" thickBot="1">
      <c r="A13" s="1103"/>
      <c r="B13" s="743"/>
      <c r="C13" s="743"/>
      <c r="D13" s="743"/>
      <c r="E13" s="743"/>
      <c r="F13" s="743"/>
      <c r="G13" s="1106"/>
      <c r="H13" s="1106"/>
      <c r="I13" s="1107"/>
      <c r="J13" s="757" t="str">
        <f>IF(入力用データシート!B7=入力用データシート!CA9,IF(VLOOKUP(AH2,入力用データシート!A159:AL163,3,0)=入力用データシート!CO11,"〇",""),"")</f>
        <v/>
      </c>
      <c r="K13" s="754"/>
      <c r="L13" s="758" t="s">
        <v>164</v>
      </c>
      <c r="M13" s="753"/>
      <c r="N13" s="753"/>
      <c r="O13" s="753"/>
      <c r="P13" s="753"/>
      <c r="Q13" s="754" t="str">
        <f>IF(入力用データシート!B7=入力用データシート!CA9,IF(VLOOKUP(AH2,入力用データシート!A159:AL163,3,0)=入力用データシート!CO12,"〇",""),"")</f>
        <v/>
      </c>
      <c r="R13" s="754"/>
      <c r="S13" s="758" t="s">
        <v>165</v>
      </c>
      <c r="T13" s="753"/>
      <c r="U13" s="753"/>
      <c r="V13" s="753"/>
      <c r="W13" s="753"/>
      <c r="X13" s="754" t="str">
        <f>IF(入力用データシート!B7=入力用データシート!CA9,IF(VLOOKUP(AH2,入力用データシート!A159:AL163,3,0)=入力用データシート!CO13,"〇",""),"")</f>
        <v/>
      </c>
      <c r="Y13" s="754"/>
      <c r="Z13" s="758" t="s">
        <v>166</v>
      </c>
      <c r="AA13" s="753"/>
      <c r="AB13" s="753"/>
      <c r="AC13" s="753"/>
      <c r="AD13" s="1090"/>
    </row>
    <row r="14" spans="1:39" ht="12.95" customHeight="1" thickBot="1">
      <c r="A14" s="1103"/>
      <c r="B14" s="743"/>
      <c r="C14" s="743"/>
      <c r="D14" s="743"/>
      <c r="E14" s="743"/>
      <c r="F14" s="743"/>
      <c r="G14" s="1106"/>
      <c r="H14" s="1106"/>
      <c r="I14" s="1107"/>
      <c r="J14" s="757"/>
      <c r="K14" s="754"/>
      <c r="L14" s="753"/>
      <c r="M14" s="753"/>
      <c r="N14" s="753"/>
      <c r="O14" s="753"/>
      <c r="P14" s="753"/>
      <c r="Q14" s="754"/>
      <c r="R14" s="754"/>
      <c r="S14" s="753"/>
      <c r="T14" s="753"/>
      <c r="U14" s="753"/>
      <c r="V14" s="753"/>
      <c r="W14" s="753"/>
      <c r="X14" s="754"/>
      <c r="Y14" s="754"/>
      <c r="Z14" s="753"/>
      <c r="AA14" s="753"/>
      <c r="AB14" s="753"/>
      <c r="AC14" s="753"/>
      <c r="AD14" s="1090"/>
    </row>
    <row r="15" spans="1:39" ht="12.95" customHeight="1">
      <c r="A15" s="1103"/>
      <c r="B15" s="743"/>
      <c r="C15" s="743"/>
      <c r="D15" s="743"/>
      <c r="E15" s="743"/>
      <c r="F15" s="743"/>
      <c r="G15" s="1068" t="s">
        <v>219</v>
      </c>
      <c r="H15" s="1069"/>
      <c r="I15" s="1069"/>
      <c r="J15" s="781" t="str">
        <f>IF(AND(入力用データシート!B7=入力用データシート!CA9,VLOOKUP('完了③（様式第１１(その５)）'!AH2,入力用データシート!$A$159:$BL$163,5,0)=入力用データシート!CP8),"〇","")</f>
        <v/>
      </c>
      <c r="K15" s="782"/>
      <c r="L15" s="784" t="s">
        <v>168</v>
      </c>
      <c r="M15" s="784"/>
      <c r="N15" s="784"/>
      <c r="O15" s="784"/>
      <c r="P15" s="784"/>
      <c r="Q15" s="784"/>
      <c r="R15" s="784"/>
      <c r="S15" s="784"/>
      <c r="T15" s="784"/>
      <c r="U15" s="785" t="str">
        <f>IF(AND(入力用データシート!B7=入力用データシート!CA9,VLOOKUP('完了③（様式第１１(その５)）'!AH2,入力用データシート!$A$159:$BL$163,5,0)=入力用データシート!CP9),"〇","")</f>
        <v/>
      </c>
      <c r="V15" s="784" t="s">
        <v>169</v>
      </c>
      <c r="W15" s="784"/>
      <c r="X15" s="784"/>
      <c r="Y15" s="784"/>
      <c r="Z15" s="784"/>
      <c r="AA15" s="784"/>
      <c r="AB15" s="784"/>
      <c r="AC15" s="784"/>
      <c r="AD15" s="1112"/>
    </row>
    <row r="16" spans="1:39" ht="12.95" customHeight="1" thickBot="1">
      <c r="A16" s="1103"/>
      <c r="B16" s="743"/>
      <c r="C16" s="743"/>
      <c r="D16" s="743"/>
      <c r="E16" s="743"/>
      <c r="F16" s="743"/>
      <c r="G16" s="1070"/>
      <c r="H16" s="1071"/>
      <c r="I16" s="1071"/>
      <c r="J16" s="783"/>
      <c r="K16" s="738"/>
      <c r="L16" s="752"/>
      <c r="M16" s="752"/>
      <c r="N16" s="752"/>
      <c r="O16" s="752"/>
      <c r="P16" s="752"/>
      <c r="Q16" s="752"/>
      <c r="R16" s="752"/>
      <c r="S16" s="752"/>
      <c r="T16" s="752"/>
      <c r="U16" s="786"/>
      <c r="V16" s="752"/>
      <c r="W16" s="752"/>
      <c r="X16" s="752"/>
      <c r="Y16" s="752"/>
      <c r="Z16" s="752"/>
      <c r="AA16" s="752"/>
      <c r="AB16" s="752"/>
      <c r="AC16" s="752"/>
      <c r="AD16" s="1109"/>
    </row>
    <row r="17" spans="1:31" ht="12.95" customHeight="1">
      <c r="A17" s="1103"/>
      <c r="B17" s="743"/>
      <c r="C17" s="743"/>
      <c r="D17" s="743"/>
      <c r="E17" s="743"/>
      <c r="F17" s="743"/>
      <c r="G17" s="1065" t="s">
        <v>220</v>
      </c>
      <c r="H17" s="1065"/>
      <c r="I17" s="1065"/>
      <c r="J17" s="770" t="str">
        <f>IF(入力用データシート!B7=入力用データシート!CA9,VLOOKUP('完了③（様式第１１(その５)）'!AH2,入力用データシート!$A$159:$BL$163,6,0),"")</f>
        <v/>
      </c>
      <c r="K17" s="770"/>
      <c r="L17" s="770"/>
      <c r="M17" s="770"/>
      <c r="N17" s="770"/>
      <c r="O17" s="770"/>
      <c r="P17" s="770"/>
      <c r="Q17" s="770"/>
      <c r="R17" s="770"/>
      <c r="S17" s="770"/>
      <c r="T17" s="770"/>
      <c r="U17" s="770"/>
      <c r="V17" s="770"/>
      <c r="W17" s="770"/>
      <c r="X17" s="770"/>
      <c r="Y17" s="770"/>
      <c r="Z17" s="770"/>
      <c r="AA17" s="770"/>
      <c r="AB17" s="770"/>
      <c r="AC17" s="770"/>
      <c r="AD17" s="1089"/>
      <c r="AE17" s="1" t="s">
        <v>377</v>
      </c>
    </row>
    <row r="18" spans="1:31" ht="12.95" customHeight="1">
      <c r="A18" s="1103"/>
      <c r="B18" s="743"/>
      <c r="C18" s="743"/>
      <c r="D18" s="743"/>
      <c r="E18" s="743"/>
      <c r="F18" s="743"/>
      <c r="G18" s="1065"/>
      <c r="H18" s="1065"/>
      <c r="I18" s="1065"/>
      <c r="J18" s="772"/>
      <c r="K18" s="772"/>
      <c r="L18" s="772"/>
      <c r="M18" s="772"/>
      <c r="N18" s="772"/>
      <c r="O18" s="772"/>
      <c r="P18" s="772"/>
      <c r="Q18" s="772"/>
      <c r="R18" s="772"/>
      <c r="S18" s="772"/>
      <c r="T18" s="772"/>
      <c r="U18" s="772"/>
      <c r="V18" s="772"/>
      <c r="W18" s="772"/>
      <c r="X18" s="772"/>
      <c r="Y18" s="772"/>
      <c r="Z18" s="772"/>
      <c r="AA18" s="772"/>
      <c r="AB18" s="772"/>
      <c r="AC18" s="772"/>
      <c r="AD18" s="1066"/>
    </row>
    <row r="19" spans="1:31" ht="12.95" customHeight="1">
      <c r="A19" s="1103"/>
      <c r="B19" s="743"/>
      <c r="C19" s="743"/>
      <c r="D19" s="743"/>
      <c r="E19" s="743"/>
      <c r="F19" s="743"/>
      <c r="G19" s="1065" t="s">
        <v>221</v>
      </c>
      <c r="H19" s="1065"/>
      <c r="I19" s="1065"/>
      <c r="J19" s="772" t="str">
        <f>IF(入力用データシート!B7=入力用データシート!CA9,VLOOKUP('完了③（様式第１１(その５)）'!AH2,入力用データシート!$A$159:$BL$163,9,0),"")</f>
        <v/>
      </c>
      <c r="K19" s="772"/>
      <c r="L19" s="772"/>
      <c r="M19" s="772"/>
      <c r="N19" s="772"/>
      <c r="O19" s="772"/>
      <c r="P19" s="772"/>
      <c r="Q19" s="772"/>
      <c r="R19" s="772"/>
      <c r="S19" s="772"/>
      <c r="T19" s="772"/>
      <c r="U19" s="772"/>
      <c r="V19" s="772"/>
      <c r="W19" s="772"/>
      <c r="X19" s="772"/>
      <c r="Y19" s="772"/>
      <c r="Z19" s="772"/>
      <c r="AA19" s="772"/>
      <c r="AB19" s="772"/>
      <c r="AC19" s="772"/>
      <c r="AD19" s="1066"/>
    </row>
    <row r="20" spans="1:31" ht="12.95" customHeight="1">
      <c r="A20" s="1103"/>
      <c r="B20" s="743"/>
      <c r="C20" s="743"/>
      <c r="D20" s="743"/>
      <c r="E20" s="743"/>
      <c r="F20" s="743"/>
      <c r="G20" s="1065"/>
      <c r="H20" s="1065"/>
      <c r="I20" s="1065"/>
      <c r="J20" s="772"/>
      <c r="K20" s="772"/>
      <c r="L20" s="772"/>
      <c r="M20" s="772"/>
      <c r="N20" s="772"/>
      <c r="O20" s="772"/>
      <c r="P20" s="772"/>
      <c r="Q20" s="772"/>
      <c r="R20" s="772"/>
      <c r="S20" s="772"/>
      <c r="T20" s="772"/>
      <c r="U20" s="772"/>
      <c r="V20" s="772"/>
      <c r="W20" s="772"/>
      <c r="X20" s="772"/>
      <c r="Y20" s="772"/>
      <c r="Z20" s="772"/>
      <c r="AA20" s="772"/>
      <c r="AB20" s="772"/>
      <c r="AC20" s="772"/>
      <c r="AD20" s="1066"/>
    </row>
    <row r="21" spans="1:31" ht="12.95" customHeight="1">
      <c r="A21" s="1103"/>
      <c r="B21" s="743"/>
      <c r="C21" s="743"/>
      <c r="D21" s="743"/>
      <c r="E21" s="743"/>
      <c r="F21" s="743"/>
      <c r="G21" s="1067" t="s">
        <v>222</v>
      </c>
      <c r="H21" s="1065"/>
      <c r="I21" s="1065"/>
      <c r="J21" s="772" t="str">
        <f>IF(入力用データシート!B7=入力用データシート!CA9,VLOOKUP('完了③（様式第１１(その５)）'!AH2,入力用データシート!$A$159:$BL$163,12,0),"")</f>
        <v/>
      </c>
      <c r="K21" s="772"/>
      <c r="L21" s="772"/>
      <c r="M21" s="813"/>
      <c r="N21" s="775" t="s">
        <v>47</v>
      </c>
      <c r="O21" s="776" t="str">
        <f>IF(入力用データシート!B7=入力用データシート!CA9,VLOOKUP('完了③（様式第１１(その５)）'!AH2,入力用データシート!$A$159:$BL$163,14,0),"")</f>
        <v/>
      </c>
      <c r="P21" s="772"/>
      <c r="Q21" s="772"/>
      <c r="R21" s="772"/>
      <c r="S21" s="772"/>
      <c r="T21" s="772"/>
      <c r="U21" s="769" t="s">
        <v>388</v>
      </c>
      <c r="V21" s="769"/>
      <c r="W21" s="769"/>
      <c r="X21" s="769"/>
      <c r="Y21" s="769"/>
      <c r="Z21" s="769"/>
      <c r="AA21" s="772" t="str">
        <f>IF(入力用データシート!B7=入力用データシート!CA9,VLOOKUP('完了③（様式第１１(その５)）'!AH2,入力用データシート!$A$159:$BL$163,16,0),"")</f>
        <v/>
      </c>
      <c r="AB21" s="772"/>
      <c r="AC21" s="772"/>
      <c r="AD21" s="1066"/>
    </row>
    <row r="22" spans="1:31" ht="12.95" customHeight="1">
      <c r="A22" s="1103"/>
      <c r="B22" s="743"/>
      <c r="C22" s="743"/>
      <c r="D22" s="743"/>
      <c r="E22" s="743"/>
      <c r="F22" s="743"/>
      <c r="G22" s="1065"/>
      <c r="H22" s="1065"/>
      <c r="I22" s="1065"/>
      <c r="J22" s="772"/>
      <c r="K22" s="772"/>
      <c r="L22" s="772"/>
      <c r="M22" s="813"/>
      <c r="N22" s="775"/>
      <c r="O22" s="776"/>
      <c r="P22" s="772"/>
      <c r="Q22" s="772"/>
      <c r="R22" s="772"/>
      <c r="S22" s="772"/>
      <c r="T22" s="772"/>
      <c r="U22" s="769"/>
      <c r="V22" s="769"/>
      <c r="W22" s="769"/>
      <c r="X22" s="769"/>
      <c r="Y22" s="769"/>
      <c r="Z22" s="769"/>
      <c r="AA22" s="772"/>
      <c r="AB22" s="772"/>
      <c r="AC22" s="772"/>
      <c r="AD22" s="1066"/>
    </row>
    <row r="23" spans="1:31" ht="12.95" customHeight="1">
      <c r="A23" s="1072" t="s">
        <v>384</v>
      </c>
      <c r="B23" s="1073"/>
      <c r="C23" s="1073"/>
      <c r="D23" s="1073"/>
      <c r="E23" s="1073"/>
      <c r="F23" s="841"/>
      <c r="G23" s="769" t="s">
        <v>389</v>
      </c>
      <c r="H23" s="769"/>
      <c r="I23" s="769"/>
      <c r="J23" s="810" t="s">
        <v>303</v>
      </c>
      <c r="K23" s="810"/>
      <c r="L23" s="810"/>
      <c r="M23" s="810"/>
      <c r="N23" s="810"/>
      <c r="O23" s="810"/>
      <c r="P23" s="810"/>
      <c r="Q23" s="810"/>
      <c r="R23" s="810"/>
      <c r="S23" s="810"/>
      <c r="T23" s="810"/>
      <c r="U23" s="810"/>
      <c r="V23" s="810"/>
      <c r="W23" s="810"/>
      <c r="X23" s="810"/>
      <c r="Y23" s="810"/>
      <c r="Z23" s="810"/>
      <c r="AA23" s="810"/>
      <c r="AB23" s="810"/>
      <c r="AC23" s="810"/>
      <c r="AD23" s="1075"/>
    </row>
    <row r="24" spans="1:31" ht="12.95" customHeight="1">
      <c r="A24" s="1072"/>
      <c r="B24" s="1073"/>
      <c r="C24" s="1073"/>
      <c r="D24" s="1073"/>
      <c r="E24" s="1073"/>
      <c r="F24" s="841"/>
      <c r="G24" s="769"/>
      <c r="H24" s="769"/>
      <c r="I24" s="769"/>
      <c r="J24" s="810"/>
      <c r="K24" s="810"/>
      <c r="L24" s="810"/>
      <c r="M24" s="810"/>
      <c r="N24" s="810"/>
      <c r="O24" s="810"/>
      <c r="P24" s="810"/>
      <c r="Q24" s="810"/>
      <c r="R24" s="810"/>
      <c r="S24" s="810"/>
      <c r="T24" s="810"/>
      <c r="U24" s="810"/>
      <c r="V24" s="810"/>
      <c r="W24" s="810"/>
      <c r="X24" s="810"/>
      <c r="Y24" s="810"/>
      <c r="Z24" s="810"/>
      <c r="AA24" s="810"/>
      <c r="AB24" s="810"/>
      <c r="AC24" s="810"/>
      <c r="AD24" s="1075"/>
    </row>
    <row r="25" spans="1:31" ht="12.95" customHeight="1">
      <c r="A25" s="1072"/>
      <c r="B25" s="1073"/>
      <c r="C25" s="1073"/>
      <c r="D25" s="1073"/>
      <c r="E25" s="1073"/>
      <c r="F25" s="841"/>
      <c r="G25" s="769" t="s">
        <v>307</v>
      </c>
      <c r="H25" s="769"/>
      <c r="I25" s="769"/>
      <c r="J25" s="862"/>
      <c r="K25" s="863"/>
      <c r="L25" s="863"/>
      <c r="M25" s="863"/>
      <c r="N25" s="863"/>
      <c r="O25" s="817" t="str">
        <f>IF(入力用データシート!B7=入力用データシート!CA9,VLOOKUP('完了③（様式第１１(その５)）'!AH2,入力用データシート!$A$159:$BL$163,28,0),"")</f>
        <v/>
      </c>
      <c r="P25" s="817"/>
      <c r="Q25" s="817"/>
      <c r="R25" s="817"/>
      <c r="S25" s="817"/>
      <c r="T25" s="817"/>
      <c r="U25" s="817"/>
      <c r="V25" s="817"/>
      <c r="W25" s="817"/>
      <c r="X25" s="817"/>
      <c r="Y25" s="817"/>
      <c r="Z25" s="817"/>
      <c r="AA25" s="817"/>
      <c r="AB25" s="817"/>
      <c r="AC25" s="819" t="s">
        <v>511</v>
      </c>
      <c r="AD25" s="1091"/>
    </row>
    <row r="26" spans="1:31" ht="12.95" customHeight="1">
      <c r="A26" s="1072"/>
      <c r="B26" s="1073"/>
      <c r="C26" s="1073"/>
      <c r="D26" s="1073"/>
      <c r="E26" s="1073"/>
      <c r="F26" s="841"/>
      <c r="G26" s="769"/>
      <c r="H26" s="769"/>
      <c r="I26" s="769"/>
      <c r="J26" s="864"/>
      <c r="K26" s="865"/>
      <c r="L26" s="865"/>
      <c r="M26" s="865"/>
      <c r="N26" s="865"/>
      <c r="O26" s="818"/>
      <c r="P26" s="818"/>
      <c r="Q26" s="818"/>
      <c r="R26" s="818"/>
      <c r="S26" s="818"/>
      <c r="T26" s="818"/>
      <c r="U26" s="818"/>
      <c r="V26" s="818"/>
      <c r="W26" s="818"/>
      <c r="X26" s="818"/>
      <c r="Y26" s="818"/>
      <c r="Z26" s="818"/>
      <c r="AA26" s="818"/>
      <c r="AB26" s="818"/>
      <c r="AC26" s="821"/>
      <c r="AD26" s="1092"/>
    </row>
    <row r="27" spans="1:31" ht="12.95" customHeight="1">
      <c r="A27" s="1072"/>
      <c r="B27" s="1073"/>
      <c r="C27" s="1073"/>
      <c r="D27" s="1073"/>
      <c r="E27" s="1073"/>
      <c r="F27" s="841"/>
      <c r="G27" s="1076" t="s">
        <v>385</v>
      </c>
      <c r="H27" s="1077"/>
      <c r="I27" s="1078"/>
      <c r="J27" s="862" t="s">
        <v>225</v>
      </c>
      <c r="K27" s="863"/>
      <c r="L27" s="863"/>
      <c r="M27" s="863"/>
      <c r="N27" s="863"/>
      <c r="O27" s="817" t="str">
        <f>IF(入力用データシート!B7=入力用データシート!CA9,VLOOKUP('完了③（様式第１１(その５)）'!AH2,入力用データシート!$A$159:$BL$163,29,0),"")</f>
        <v/>
      </c>
      <c r="P27" s="817"/>
      <c r="Q27" s="817"/>
      <c r="R27" s="817"/>
      <c r="S27" s="817"/>
      <c r="T27" s="817"/>
      <c r="U27" s="817"/>
      <c r="V27" s="817"/>
      <c r="W27" s="817"/>
      <c r="X27" s="817"/>
      <c r="Y27" s="817"/>
      <c r="Z27" s="817"/>
      <c r="AA27" s="817"/>
      <c r="AB27" s="817"/>
      <c r="AC27" s="819" t="s">
        <v>511</v>
      </c>
      <c r="AD27" s="1091"/>
    </row>
    <row r="28" spans="1:31" ht="12.95" customHeight="1">
      <c r="A28" s="1072"/>
      <c r="B28" s="1073"/>
      <c r="C28" s="1073"/>
      <c r="D28" s="1073"/>
      <c r="E28" s="1073"/>
      <c r="F28" s="841"/>
      <c r="G28" s="1079"/>
      <c r="H28" s="1080"/>
      <c r="I28" s="1081"/>
      <c r="J28" s="864"/>
      <c r="K28" s="865"/>
      <c r="L28" s="865"/>
      <c r="M28" s="865"/>
      <c r="N28" s="865"/>
      <c r="O28" s="818"/>
      <c r="P28" s="818"/>
      <c r="Q28" s="818"/>
      <c r="R28" s="818"/>
      <c r="S28" s="818"/>
      <c r="T28" s="818"/>
      <c r="U28" s="818"/>
      <c r="V28" s="818"/>
      <c r="W28" s="818"/>
      <c r="X28" s="818"/>
      <c r="Y28" s="818"/>
      <c r="Z28" s="818"/>
      <c r="AA28" s="818"/>
      <c r="AB28" s="818"/>
      <c r="AC28" s="821"/>
      <c r="AD28" s="1092"/>
    </row>
    <row r="29" spans="1:31" ht="12.95" customHeight="1">
      <c r="A29" s="1072"/>
      <c r="B29" s="1073"/>
      <c r="C29" s="1073"/>
      <c r="D29" s="1073"/>
      <c r="E29" s="1073"/>
      <c r="F29" s="841"/>
      <c r="G29" s="823" t="s">
        <v>539</v>
      </c>
      <c r="H29" s="824"/>
      <c r="I29" s="825"/>
      <c r="J29" s="862"/>
      <c r="K29" s="863"/>
      <c r="L29" s="863"/>
      <c r="M29" s="863"/>
      <c r="N29" s="863"/>
      <c r="O29" s="817" t="str">
        <f>IF(入力用データシート!B7=入力用データシート!CA9,VLOOKUP('完了③（様式第１１(その５)）'!AH2,入力用データシート!$A$159:$BL$163,30,0),"")</f>
        <v/>
      </c>
      <c r="P29" s="817"/>
      <c r="Q29" s="817"/>
      <c r="R29" s="817"/>
      <c r="S29" s="817"/>
      <c r="T29" s="817"/>
      <c r="U29" s="817"/>
      <c r="V29" s="817"/>
      <c r="W29" s="817"/>
      <c r="X29" s="817"/>
      <c r="Y29" s="817"/>
      <c r="Z29" s="817"/>
      <c r="AA29" s="817"/>
      <c r="AB29" s="817"/>
      <c r="AC29" s="819" t="s">
        <v>512</v>
      </c>
      <c r="AD29" s="1091"/>
    </row>
    <row r="30" spans="1:31" ht="12.95" customHeight="1">
      <c r="A30" s="1072"/>
      <c r="B30" s="1073"/>
      <c r="C30" s="1073"/>
      <c r="D30" s="1073"/>
      <c r="E30" s="1073"/>
      <c r="F30" s="841"/>
      <c r="G30" s="826"/>
      <c r="H30" s="827"/>
      <c r="I30" s="828"/>
      <c r="J30" s="864"/>
      <c r="K30" s="865"/>
      <c r="L30" s="865"/>
      <c r="M30" s="865"/>
      <c r="N30" s="865"/>
      <c r="O30" s="818"/>
      <c r="P30" s="818"/>
      <c r="Q30" s="818"/>
      <c r="R30" s="818"/>
      <c r="S30" s="818"/>
      <c r="T30" s="818"/>
      <c r="U30" s="818"/>
      <c r="V30" s="818"/>
      <c r="W30" s="818"/>
      <c r="X30" s="818"/>
      <c r="Y30" s="818"/>
      <c r="Z30" s="818"/>
      <c r="AA30" s="818"/>
      <c r="AB30" s="818"/>
      <c r="AC30" s="821"/>
      <c r="AD30" s="1092"/>
    </row>
    <row r="31" spans="1:31" ht="12.95" customHeight="1">
      <c r="A31" s="1072"/>
      <c r="B31" s="1073"/>
      <c r="C31" s="1073"/>
      <c r="D31" s="1073"/>
      <c r="E31" s="1073"/>
      <c r="F31" s="841"/>
      <c r="G31" s="1064" t="s">
        <v>540</v>
      </c>
      <c r="H31" s="824"/>
      <c r="I31" s="825"/>
      <c r="J31" s="862"/>
      <c r="K31" s="863"/>
      <c r="L31" s="863"/>
      <c r="M31" s="863"/>
      <c r="N31" s="863"/>
      <c r="O31" s="817" t="str">
        <f>IF(入力用データシート!B7=入力用データシート!CA9,VLOOKUP('完了③（様式第１１(その５)）'!AH2,入力用データシート!$A$159:$BL$163,33,0),"")</f>
        <v/>
      </c>
      <c r="P31" s="817"/>
      <c r="Q31" s="817"/>
      <c r="R31" s="817"/>
      <c r="S31" s="817"/>
      <c r="T31" s="817"/>
      <c r="U31" s="817"/>
      <c r="V31" s="817"/>
      <c r="W31" s="817"/>
      <c r="X31" s="817"/>
      <c r="Y31" s="817"/>
      <c r="Z31" s="817"/>
      <c r="AA31" s="817"/>
      <c r="AB31" s="817"/>
      <c r="AC31" s="819" t="s">
        <v>512</v>
      </c>
      <c r="AD31" s="1091"/>
    </row>
    <row r="32" spans="1:31" ht="12.95" customHeight="1">
      <c r="A32" s="1072"/>
      <c r="B32" s="1073"/>
      <c r="C32" s="1073"/>
      <c r="D32" s="1073"/>
      <c r="E32" s="1073"/>
      <c r="F32" s="841"/>
      <c r="G32" s="826"/>
      <c r="H32" s="827"/>
      <c r="I32" s="828"/>
      <c r="J32" s="864"/>
      <c r="K32" s="865"/>
      <c r="L32" s="865"/>
      <c r="M32" s="865"/>
      <c r="N32" s="865"/>
      <c r="O32" s="818"/>
      <c r="P32" s="818"/>
      <c r="Q32" s="818"/>
      <c r="R32" s="818"/>
      <c r="S32" s="818"/>
      <c r="T32" s="818"/>
      <c r="U32" s="818"/>
      <c r="V32" s="818"/>
      <c r="W32" s="818"/>
      <c r="X32" s="818"/>
      <c r="Y32" s="818"/>
      <c r="Z32" s="818"/>
      <c r="AA32" s="818"/>
      <c r="AB32" s="818"/>
      <c r="AC32" s="821"/>
      <c r="AD32" s="1092"/>
    </row>
    <row r="33" spans="1:30" ht="12.95" customHeight="1">
      <c r="A33" s="1072"/>
      <c r="B33" s="1073"/>
      <c r="C33" s="1073"/>
      <c r="D33" s="1073"/>
      <c r="E33" s="1073"/>
      <c r="F33" s="841"/>
      <c r="G33" s="1064" t="s">
        <v>541</v>
      </c>
      <c r="H33" s="824"/>
      <c r="I33" s="825"/>
      <c r="J33" s="862"/>
      <c r="K33" s="863"/>
      <c r="L33" s="863"/>
      <c r="M33" s="863"/>
      <c r="N33" s="863"/>
      <c r="O33" s="817" t="str">
        <f>IF(入力用データシート!B7=入力用データシート!CA9,VLOOKUP('完了③（様式第１１(その５)）'!AH2,入力用データシート!$A$159:$BL$163,35,0),"")</f>
        <v/>
      </c>
      <c r="P33" s="817"/>
      <c r="Q33" s="817"/>
      <c r="R33" s="817"/>
      <c r="S33" s="817"/>
      <c r="T33" s="817"/>
      <c r="U33" s="817"/>
      <c r="V33" s="817"/>
      <c r="W33" s="817"/>
      <c r="X33" s="817"/>
      <c r="Y33" s="817"/>
      <c r="Z33" s="817"/>
      <c r="AA33" s="817"/>
      <c r="AB33" s="817"/>
      <c r="AC33" s="819" t="s">
        <v>512</v>
      </c>
      <c r="AD33" s="1091"/>
    </row>
    <row r="34" spans="1:30" ht="12.95" customHeight="1">
      <c r="A34" s="1072"/>
      <c r="B34" s="1073"/>
      <c r="C34" s="1073"/>
      <c r="D34" s="1073"/>
      <c r="E34" s="1073"/>
      <c r="F34" s="841"/>
      <c r="G34" s="826"/>
      <c r="H34" s="827"/>
      <c r="I34" s="828"/>
      <c r="J34" s="864"/>
      <c r="K34" s="865"/>
      <c r="L34" s="865"/>
      <c r="M34" s="865"/>
      <c r="N34" s="865"/>
      <c r="O34" s="818"/>
      <c r="P34" s="818"/>
      <c r="Q34" s="818"/>
      <c r="R34" s="818"/>
      <c r="S34" s="818"/>
      <c r="T34" s="818"/>
      <c r="U34" s="818"/>
      <c r="V34" s="818"/>
      <c r="W34" s="818"/>
      <c r="X34" s="818"/>
      <c r="Y34" s="818"/>
      <c r="Z34" s="818"/>
      <c r="AA34" s="818"/>
      <c r="AB34" s="818"/>
      <c r="AC34" s="821"/>
      <c r="AD34" s="1092"/>
    </row>
    <row r="35" spans="1:30" ht="12.95" customHeight="1">
      <c r="A35" s="1072"/>
      <c r="B35" s="1073"/>
      <c r="C35" s="1073"/>
      <c r="D35" s="1073"/>
      <c r="E35" s="1073"/>
      <c r="F35" s="841"/>
      <c r="G35" s="1064" t="s">
        <v>515</v>
      </c>
      <c r="H35" s="824"/>
      <c r="I35" s="825"/>
      <c r="J35" s="862"/>
      <c r="K35" s="863"/>
      <c r="L35" s="863"/>
      <c r="M35" s="863"/>
      <c r="N35" s="863"/>
      <c r="O35" s="817" t="str">
        <f>IF(入力用データシート!B7=入力用データシート!CA9,VLOOKUP('完了③（様式第１１(その５)）'!AH2,入力用データシート!$A$159:$BL$163,37,0),"")</f>
        <v/>
      </c>
      <c r="P35" s="817"/>
      <c r="Q35" s="817"/>
      <c r="R35" s="817"/>
      <c r="S35" s="817"/>
      <c r="T35" s="817"/>
      <c r="U35" s="817"/>
      <c r="V35" s="817"/>
      <c r="W35" s="817"/>
      <c r="X35" s="817"/>
      <c r="Y35" s="817"/>
      <c r="Z35" s="817"/>
      <c r="AA35" s="817"/>
      <c r="AB35" s="817"/>
      <c r="AC35" s="819" t="s">
        <v>512</v>
      </c>
      <c r="AD35" s="1091"/>
    </row>
    <row r="36" spans="1:30" ht="12.95" customHeight="1">
      <c r="A36" s="1072"/>
      <c r="B36" s="1073"/>
      <c r="C36" s="1073"/>
      <c r="D36" s="1073"/>
      <c r="E36" s="1073"/>
      <c r="F36" s="841"/>
      <c r="G36" s="826"/>
      <c r="H36" s="827"/>
      <c r="I36" s="828"/>
      <c r="J36" s="864"/>
      <c r="K36" s="865"/>
      <c r="L36" s="865"/>
      <c r="M36" s="865"/>
      <c r="N36" s="865"/>
      <c r="O36" s="818"/>
      <c r="P36" s="818"/>
      <c r="Q36" s="818"/>
      <c r="R36" s="818"/>
      <c r="S36" s="818"/>
      <c r="T36" s="818"/>
      <c r="U36" s="818"/>
      <c r="V36" s="818"/>
      <c r="W36" s="818"/>
      <c r="X36" s="818"/>
      <c r="Y36" s="818"/>
      <c r="Z36" s="818"/>
      <c r="AA36" s="818"/>
      <c r="AB36" s="818"/>
      <c r="AC36" s="821"/>
      <c r="AD36" s="1092"/>
    </row>
    <row r="37" spans="1:30" ht="12.95" customHeight="1">
      <c r="A37" s="1072"/>
      <c r="B37" s="1073"/>
      <c r="C37" s="1073"/>
      <c r="D37" s="1073"/>
      <c r="E37" s="1073"/>
      <c r="F37" s="841"/>
      <c r="G37" s="1064" t="s">
        <v>542</v>
      </c>
      <c r="H37" s="824"/>
      <c r="I37" s="825"/>
      <c r="J37" s="862"/>
      <c r="K37" s="863"/>
      <c r="L37" s="863"/>
      <c r="M37" s="863"/>
      <c r="N37" s="863"/>
      <c r="O37" s="817" t="str">
        <f>IF(入力用データシート!B7=入力用データシート!CA9,VLOOKUP('完了③（様式第１１(その５)）'!AH2,入力用データシート!$A$159:$BL$163,39,0),"")</f>
        <v/>
      </c>
      <c r="P37" s="817"/>
      <c r="Q37" s="817"/>
      <c r="R37" s="817"/>
      <c r="S37" s="817"/>
      <c r="T37" s="817"/>
      <c r="U37" s="817"/>
      <c r="V37" s="817"/>
      <c r="W37" s="817"/>
      <c r="X37" s="817"/>
      <c r="Y37" s="817"/>
      <c r="Z37" s="817"/>
      <c r="AA37" s="817"/>
      <c r="AB37" s="817"/>
      <c r="AC37" s="819" t="s">
        <v>512</v>
      </c>
      <c r="AD37" s="1091"/>
    </row>
    <row r="38" spans="1:30" ht="12.95" customHeight="1">
      <c r="A38" s="1072"/>
      <c r="B38" s="1073"/>
      <c r="C38" s="1073"/>
      <c r="D38" s="1073"/>
      <c r="E38" s="1073"/>
      <c r="F38" s="841"/>
      <c r="G38" s="826"/>
      <c r="H38" s="827"/>
      <c r="I38" s="828"/>
      <c r="J38" s="864"/>
      <c r="K38" s="865"/>
      <c r="L38" s="865"/>
      <c r="M38" s="865"/>
      <c r="N38" s="865"/>
      <c r="O38" s="818"/>
      <c r="P38" s="818"/>
      <c r="Q38" s="818"/>
      <c r="R38" s="818"/>
      <c r="S38" s="818"/>
      <c r="T38" s="818"/>
      <c r="U38" s="818"/>
      <c r="V38" s="818"/>
      <c r="W38" s="818"/>
      <c r="X38" s="818"/>
      <c r="Y38" s="818"/>
      <c r="Z38" s="818"/>
      <c r="AA38" s="818"/>
      <c r="AB38" s="818"/>
      <c r="AC38" s="821"/>
      <c r="AD38" s="1092"/>
    </row>
    <row r="39" spans="1:30" ht="12.95" customHeight="1">
      <c r="A39" s="1072"/>
      <c r="B39" s="1073"/>
      <c r="C39" s="1073"/>
      <c r="D39" s="1073"/>
      <c r="E39" s="1073"/>
      <c r="F39" s="841"/>
      <c r="G39" s="1064" t="s">
        <v>543</v>
      </c>
      <c r="H39" s="824"/>
      <c r="I39" s="825"/>
      <c r="J39" s="862"/>
      <c r="K39" s="863"/>
      <c r="L39" s="863"/>
      <c r="M39" s="863"/>
      <c r="N39" s="863"/>
      <c r="O39" s="817" t="str">
        <f>IF(入力用データシート!B7=入力用データシート!CA9,VLOOKUP('完了③（様式第１１(その５)）'!AH2,入力用データシート!$A$159:$BL$163,41,0),"")</f>
        <v/>
      </c>
      <c r="P39" s="817"/>
      <c r="Q39" s="817"/>
      <c r="R39" s="817"/>
      <c r="S39" s="817"/>
      <c r="T39" s="817"/>
      <c r="U39" s="817"/>
      <c r="V39" s="817"/>
      <c r="W39" s="817"/>
      <c r="X39" s="817"/>
      <c r="Y39" s="817"/>
      <c r="Z39" s="817"/>
      <c r="AA39" s="817"/>
      <c r="AB39" s="817"/>
      <c r="AC39" s="819" t="s">
        <v>512</v>
      </c>
      <c r="AD39" s="1091"/>
    </row>
    <row r="40" spans="1:30" ht="12.95" customHeight="1">
      <c r="A40" s="1072"/>
      <c r="B40" s="1073"/>
      <c r="C40" s="1073"/>
      <c r="D40" s="1073"/>
      <c r="E40" s="1073"/>
      <c r="F40" s="841"/>
      <c r="G40" s="826"/>
      <c r="H40" s="827"/>
      <c r="I40" s="828"/>
      <c r="J40" s="864"/>
      <c r="K40" s="865"/>
      <c r="L40" s="865"/>
      <c r="M40" s="865"/>
      <c r="N40" s="865"/>
      <c r="O40" s="818"/>
      <c r="P40" s="818"/>
      <c r="Q40" s="818"/>
      <c r="R40" s="818"/>
      <c r="S40" s="818"/>
      <c r="T40" s="818"/>
      <c r="U40" s="818"/>
      <c r="V40" s="818"/>
      <c r="W40" s="818"/>
      <c r="X40" s="818"/>
      <c r="Y40" s="818"/>
      <c r="Z40" s="818"/>
      <c r="AA40" s="818"/>
      <c r="AB40" s="818"/>
      <c r="AC40" s="821"/>
      <c r="AD40" s="1092"/>
    </row>
    <row r="41" spans="1:30" ht="12.95" customHeight="1">
      <c r="A41" s="1072"/>
      <c r="B41" s="1073"/>
      <c r="C41" s="1073"/>
      <c r="D41" s="1073"/>
      <c r="E41" s="1073"/>
      <c r="F41" s="841"/>
      <c r="G41" s="823" t="s">
        <v>544</v>
      </c>
      <c r="H41" s="1082"/>
      <c r="I41" s="1083"/>
      <c r="J41" s="862"/>
      <c r="K41" s="863"/>
      <c r="L41" s="863"/>
      <c r="M41" s="863"/>
      <c r="N41" s="863"/>
      <c r="O41" s="817" t="str">
        <f>IF(入力用データシート!B7=入力用データシート!CA9,VLOOKUP('完了③（様式第１１(その５)）'!AH2,入力用データシート!$A$159:$BL$163,43,0),"")</f>
        <v/>
      </c>
      <c r="P41" s="817"/>
      <c r="Q41" s="817"/>
      <c r="R41" s="817"/>
      <c r="S41" s="817"/>
      <c r="T41" s="817"/>
      <c r="U41" s="817"/>
      <c r="V41" s="817"/>
      <c r="W41" s="817"/>
      <c r="X41" s="817"/>
      <c r="Y41" s="817"/>
      <c r="Z41" s="817"/>
      <c r="AA41" s="817"/>
      <c r="AB41" s="817"/>
      <c r="AC41" s="819" t="s">
        <v>512</v>
      </c>
      <c r="AD41" s="1091"/>
    </row>
    <row r="42" spans="1:30" ht="12.95" customHeight="1">
      <c r="A42" s="1072"/>
      <c r="B42" s="1073"/>
      <c r="C42" s="1073"/>
      <c r="D42" s="1073"/>
      <c r="E42" s="1073"/>
      <c r="F42" s="841"/>
      <c r="G42" s="1084"/>
      <c r="H42" s="1085"/>
      <c r="I42" s="1086"/>
      <c r="J42" s="864"/>
      <c r="K42" s="865"/>
      <c r="L42" s="865"/>
      <c r="M42" s="865"/>
      <c r="N42" s="865"/>
      <c r="O42" s="818"/>
      <c r="P42" s="818"/>
      <c r="Q42" s="818"/>
      <c r="R42" s="818"/>
      <c r="S42" s="818"/>
      <c r="T42" s="818"/>
      <c r="U42" s="818"/>
      <c r="V42" s="818"/>
      <c r="W42" s="818"/>
      <c r="X42" s="818"/>
      <c r="Y42" s="818"/>
      <c r="Z42" s="818"/>
      <c r="AA42" s="818"/>
      <c r="AB42" s="818"/>
      <c r="AC42" s="821"/>
      <c r="AD42" s="1092"/>
    </row>
    <row r="43" spans="1:30" ht="12.95" customHeight="1">
      <c r="A43" s="1072"/>
      <c r="B43" s="1073"/>
      <c r="C43" s="1073"/>
      <c r="D43" s="1073"/>
      <c r="E43" s="1073"/>
      <c r="F43" s="841"/>
      <c r="G43" s="823" t="s">
        <v>545</v>
      </c>
      <c r="H43" s="824"/>
      <c r="I43" s="825"/>
      <c r="J43" s="862" t="s">
        <v>546</v>
      </c>
      <c r="K43" s="863"/>
      <c r="L43" s="863"/>
      <c r="M43" s="863"/>
      <c r="N43" s="863"/>
      <c r="O43" s="817" t="str">
        <f>IF(入力用データシート!B7=入力用データシート!CA9,VLOOKUP('完了③（様式第１１(その５)）'!AH2,入力用データシート!$A$159:$BL$163,46,0),"")</f>
        <v/>
      </c>
      <c r="P43" s="817"/>
      <c r="Q43" s="817"/>
      <c r="R43" s="817"/>
      <c r="S43" s="817"/>
      <c r="T43" s="817"/>
      <c r="U43" s="817"/>
      <c r="V43" s="817"/>
      <c r="W43" s="817"/>
      <c r="X43" s="817"/>
      <c r="Y43" s="817"/>
      <c r="Z43" s="817"/>
      <c r="AA43" s="817"/>
      <c r="AB43" s="817"/>
      <c r="AC43" s="819" t="s">
        <v>512</v>
      </c>
      <c r="AD43" s="1091"/>
    </row>
    <row r="44" spans="1:30" ht="12.95" customHeight="1">
      <c r="A44" s="1072"/>
      <c r="B44" s="1073"/>
      <c r="C44" s="1073"/>
      <c r="D44" s="1073"/>
      <c r="E44" s="1073"/>
      <c r="F44" s="841"/>
      <c r="G44" s="826"/>
      <c r="H44" s="827"/>
      <c r="I44" s="828"/>
      <c r="J44" s="864"/>
      <c r="K44" s="865"/>
      <c r="L44" s="865"/>
      <c r="M44" s="865"/>
      <c r="N44" s="865"/>
      <c r="O44" s="818"/>
      <c r="P44" s="818"/>
      <c r="Q44" s="818"/>
      <c r="R44" s="818"/>
      <c r="S44" s="818"/>
      <c r="T44" s="818"/>
      <c r="U44" s="818"/>
      <c r="V44" s="818"/>
      <c r="W44" s="818"/>
      <c r="X44" s="818"/>
      <c r="Y44" s="818"/>
      <c r="Z44" s="818"/>
      <c r="AA44" s="818"/>
      <c r="AB44" s="818"/>
      <c r="AC44" s="821"/>
      <c r="AD44" s="1092"/>
    </row>
    <row r="45" spans="1:30" ht="12.95" customHeight="1">
      <c r="A45" s="1072"/>
      <c r="B45" s="1073"/>
      <c r="C45" s="1073"/>
      <c r="D45" s="1073"/>
      <c r="E45" s="1073"/>
      <c r="F45" s="841"/>
      <c r="G45" s="823" t="s">
        <v>547</v>
      </c>
      <c r="H45" s="824"/>
      <c r="I45" s="825"/>
      <c r="J45" s="862" t="s">
        <v>548</v>
      </c>
      <c r="K45" s="863"/>
      <c r="L45" s="863"/>
      <c r="M45" s="863"/>
      <c r="N45" s="863"/>
      <c r="O45" s="817" t="str">
        <f>IF(入力用データシート!B7=入力用データシート!CA9,VLOOKUP('完了③（様式第１１(その５)）'!AH2,入力用データシート!$A$159:$BL$163,48,0),"")</f>
        <v/>
      </c>
      <c r="P45" s="817"/>
      <c r="Q45" s="817"/>
      <c r="R45" s="817"/>
      <c r="S45" s="817"/>
      <c r="T45" s="817"/>
      <c r="U45" s="817"/>
      <c r="V45" s="817"/>
      <c r="W45" s="817"/>
      <c r="X45" s="817"/>
      <c r="Y45" s="817"/>
      <c r="Z45" s="817"/>
      <c r="AA45" s="817"/>
      <c r="AB45" s="817"/>
      <c r="AC45" s="819" t="s">
        <v>512</v>
      </c>
      <c r="AD45" s="1091"/>
    </row>
    <row r="46" spans="1:30" ht="12.95" customHeight="1">
      <c r="A46" s="1072"/>
      <c r="B46" s="1073"/>
      <c r="C46" s="1073"/>
      <c r="D46" s="1073"/>
      <c r="E46" s="1073"/>
      <c r="F46" s="841"/>
      <c r="G46" s="826"/>
      <c r="H46" s="827"/>
      <c r="I46" s="828"/>
      <c r="J46" s="864"/>
      <c r="K46" s="865"/>
      <c r="L46" s="865"/>
      <c r="M46" s="865"/>
      <c r="N46" s="865"/>
      <c r="O46" s="818"/>
      <c r="P46" s="818"/>
      <c r="Q46" s="818"/>
      <c r="R46" s="818"/>
      <c r="S46" s="818"/>
      <c r="T46" s="818"/>
      <c r="U46" s="818"/>
      <c r="V46" s="818"/>
      <c r="W46" s="818"/>
      <c r="X46" s="818"/>
      <c r="Y46" s="818"/>
      <c r="Z46" s="818"/>
      <c r="AA46" s="818"/>
      <c r="AB46" s="818"/>
      <c r="AC46" s="821"/>
      <c r="AD46" s="1092"/>
    </row>
    <row r="47" spans="1:30" s="50" customFormat="1" ht="12.95" customHeight="1">
      <c r="A47" s="1072"/>
      <c r="B47" s="1073"/>
      <c r="C47" s="1073"/>
      <c r="D47" s="1073"/>
      <c r="E47" s="1073"/>
      <c r="F47" s="841"/>
      <c r="G47" s="809" t="s">
        <v>549</v>
      </c>
      <c r="H47" s="797"/>
      <c r="I47" s="797"/>
      <c r="J47" s="1113" t="s">
        <v>550</v>
      </c>
      <c r="K47" s="1114"/>
      <c r="L47" s="1114"/>
      <c r="M47" s="1114"/>
      <c r="N47" s="1114"/>
      <c r="O47" s="1117" t="str">
        <f>IF(入力用データシート!B7=入力用データシート!CA9,VLOOKUP('完了③（様式第１１(その５)）'!AH2,入力用データシート!$A$159:$BL$163,50,0),"")</f>
        <v/>
      </c>
      <c r="P47" s="1117"/>
      <c r="Q47" s="1117"/>
      <c r="R47" s="1117"/>
      <c r="S47" s="1117"/>
      <c r="T47" s="1117"/>
      <c r="U47" s="1117"/>
      <c r="V47" s="1117"/>
      <c r="W47" s="1117"/>
      <c r="X47" s="1117"/>
      <c r="Y47" s="1117"/>
      <c r="Z47" s="1117"/>
      <c r="AA47" s="1117"/>
      <c r="AB47" s="1117"/>
      <c r="AC47" s="819" t="s">
        <v>512</v>
      </c>
      <c r="AD47" s="1091"/>
    </row>
    <row r="48" spans="1:30" s="50" customFormat="1" ht="12.95" customHeight="1" thickBot="1">
      <c r="A48" s="1072"/>
      <c r="B48" s="1073"/>
      <c r="C48" s="1073"/>
      <c r="D48" s="1073"/>
      <c r="E48" s="1073"/>
      <c r="F48" s="841"/>
      <c r="G48" s="798"/>
      <c r="H48" s="798"/>
      <c r="I48" s="798"/>
      <c r="J48" s="1115"/>
      <c r="K48" s="1116"/>
      <c r="L48" s="1116"/>
      <c r="M48" s="1116"/>
      <c r="N48" s="1116"/>
      <c r="O48" s="1118"/>
      <c r="P48" s="1118"/>
      <c r="Q48" s="1118"/>
      <c r="R48" s="1118"/>
      <c r="S48" s="1118"/>
      <c r="T48" s="1118"/>
      <c r="U48" s="1118"/>
      <c r="V48" s="1118"/>
      <c r="W48" s="1118"/>
      <c r="X48" s="1118"/>
      <c r="Y48" s="1118"/>
      <c r="Z48" s="1118"/>
      <c r="AA48" s="1118"/>
      <c r="AB48" s="1118"/>
      <c r="AC48" s="1119"/>
      <c r="AD48" s="1120"/>
    </row>
    <row r="49" spans="1:30" ht="12.95" customHeight="1">
      <c r="A49" s="1072"/>
      <c r="B49" s="1073"/>
      <c r="C49" s="1073"/>
      <c r="D49" s="1073"/>
      <c r="E49" s="1073"/>
      <c r="F49" s="841"/>
      <c r="G49" s="1087" t="s">
        <v>227</v>
      </c>
      <c r="H49" s="1087"/>
      <c r="I49" s="1087"/>
      <c r="J49" s="759" t="str">
        <f>IF(AND(入力用データシート!B7=入力用データシート!CA9,VLOOKUP('完了③（様式第１１(その５)）'!AH2,入力用データシート!$A$159:$BL$163,52,0)=入力用データシート!CD8),"〇","")</f>
        <v/>
      </c>
      <c r="K49" s="760"/>
      <c r="L49" s="764" t="s">
        <v>89</v>
      </c>
      <c r="M49" s="764"/>
      <c r="N49" s="764"/>
      <c r="O49" s="764"/>
      <c r="P49" s="764"/>
      <c r="Q49" s="759" t="str">
        <f>IF(AND(入力用データシート!B7=入力用データシート!CA9,VLOOKUP('完了③（様式第１１(その５)）'!AH2,入力用データシート!$A$159:$BL$163,52,0)=入力用データシート!CD9),"〇","")</f>
        <v/>
      </c>
      <c r="R49" s="760"/>
      <c r="S49" s="764" t="s">
        <v>90</v>
      </c>
      <c r="T49" s="764"/>
      <c r="U49" s="764"/>
      <c r="V49" s="764"/>
      <c r="W49" s="764"/>
      <c r="X49" s="411"/>
      <c r="Y49" s="411"/>
      <c r="Z49" s="411"/>
      <c r="AA49" s="411"/>
      <c r="AB49" s="411"/>
      <c r="AC49" s="411"/>
      <c r="AD49" s="412"/>
    </row>
    <row r="50" spans="1:30" ht="12.95" customHeight="1" thickBot="1">
      <c r="A50" s="1074"/>
      <c r="B50" s="843"/>
      <c r="C50" s="843"/>
      <c r="D50" s="843"/>
      <c r="E50" s="843"/>
      <c r="F50" s="844"/>
      <c r="G50" s="1088"/>
      <c r="H50" s="1088"/>
      <c r="I50" s="1088"/>
      <c r="J50" s="761"/>
      <c r="K50" s="762"/>
      <c r="L50" s="767"/>
      <c r="M50" s="767"/>
      <c r="N50" s="767"/>
      <c r="O50" s="767"/>
      <c r="P50" s="767"/>
      <c r="Q50" s="761"/>
      <c r="R50" s="762"/>
      <c r="S50" s="767"/>
      <c r="T50" s="767"/>
      <c r="U50" s="767"/>
      <c r="V50" s="767"/>
      <c r="W50" s="767"/>
      <c r="X50" s="413"/>
      <c r="Y50" s="413"/>
      <c r="Z50" s="413"/>
      <c r="AA50" s="413"/>
      <c r="AB50" s="413"/>
      <c r="AC50" s="413"/>
      <c r="AD50" s="414"/>
    </row>
    <row r="51" spans="1:30" ht="12.95" customHeight="1">
      <c r="A51" s="1051" t="s">
        <v>308</v>
      </c>
      <c r="B51" s="1052"/>
      <c r="C51" s="1052"/>
      <c r="D51" s="1052"/>
      <c r="E51" s="1052"/>
      <c r="F51" s="1052"/>
      <c r="G51" s="831"/>
      <c r="H51" s="831"/>
      <c r="I51" s="831"/>
      <c r="J51" s="759" t="str">
        <f>IF(AND(入力用データシート!B7=入力用データシート!CA9,VLOOKUP('完了③（様式第１１(その５)）'!AH2,入力用データシート!$A$159:$BL$163,53,0)=入力用データシート!CD8),"〇","")</f>
        <v/>
      </c>
      <c r="K51" s="760"/>
      <c r="L51" s="764" t="s">
        <v>89</v>
      </c>
      <c r="M51" s="764"/>
      <c r="N51" s="764"/>
      <c r="O51" s="764"/>
      <c r="P51" s="764"/>
      <c r="Q51" s="759" t="str">
        <f>IF(AND(入力用データシート!B7=入力用データシート!CA9,VLOOKUP('完了③（様式第１１(その５)）'!AH2,入力用データシート!$A$159:$BL$163,53,0)=入力用データシート!CD9),"〇","")</f>
        <v/>
      </c>
      <c r="R51" s="760"/>
      <c r="S51" s="764" t="s">
        <v>90</v>
      </c>
      <c r="T51" s="764"/>
      <c r="U51" s="764"/>
      <c r="V51" s="764"/>
      <c r="W51" s="764"/>
      <c r="X51" s="415"/>
      <c r="Y51" s="415"/>
      <c r="Z51" s="415"/>
      <c r="AA51" s="415"/>
      <c r="AB51" s="415"/>
      <c r="AC51" s="415"/>
      <c r="AD51" s="416"/>
    </row>
    <row r="52" spans="1:30" ht="12.95" customHeight="1" thickBot="1">
      <c r="A52" s="1053"/>
      <c r="B52" s="1054"/>
      <c r="C52" s="1054"/>
      <c r="D52" s="1054"/>
      <c r="E52" s="1054"/>
      <c r="F52" s="1054"/>
      <c r="G52" s="1054"/>
      <c r="H52" s="1054"/>
      <c r="I52" s="1054"/>
      <c r="J52" s="761"/>
      <c r="K52" s="762"/>
      <c r="L52" s="767"/>
      <c r="M52" s="767"/>
      <c r="N52" s="767"/>
      <c r="O52" s="767"/>
      <c r="P52" s="767"/>
      <c r="Q52" s="761"/>
      <c r="R52" s="762"/>
      <c r="S52" s="767"/>
      <c r="T52" s="767"/>
      <c r="U52" s="767"/>
      <c r="V52" s="767"/>
      <c r="W52" s="767"/>
      <c r="X52" s="417"/>
      <c r="Y52" s="417"/>
      <c r="Z52" s="417"/>
      <c r="AA52" s="417"/>
      <c r="AB52" s="417"/>
      <c r="AC52" s="417"/>
      <c r="AD52" s="418"/>
    </row>
    <row r="53" spans="1:30" s="50" customFormat="1" ht="12.95" customHeight="1">
      <c r="A53" s="409" t="s">
        <v>228</v>
      </c>
      <c r="B53" s="409"/>
      <c r="C53" s="409" t="s">
        <v>390</v>
      </c>
      <c r="D53" s="409"/>
      <c r="E53" s="409"/>
      <c r="F53" s="409"/>
      <c r="G53" s="409"/>
      <c r="H53" s="409"/>
      <c r="I53" s="409"/>
      <c r="J53" s="409"/>
      <c r="K53" s="409"/>
      <c r="L53" s="409"/>
      <c r="M53" s="409"/>
      <c r="N53" s="409"/>
      <c r="O53" s="409"/>
      <c r="P53" s="409"/>
      <c r="Q53" s="409"/>
      <c r="R53" s="409"/>
      <c r="S53" s="409"/>
      <c r="T53" s="409"/>
      <c r="U53" s="409"/>
      <c r="V53" s="409"/>
      <c r="W53" s="409"/>
      <c r="X53" s="409"/>
      <c r="Y53" s="409"/>
      <c r="Z53" s="409"/>
      <c r="AA53" s="409"/>
      <c r="AB53" s="409"/>
      <c r="AC53" s="409"/>
      <c r="AD53" s="409"/>
    </row>
    <row r="54" spans="1:30" s="50" customFormat="1" ht="12.95" customHeight="1">
      <c r="A54" s="409" t="s">
        <v>229</v>
      </c>
      <c r="B54" s="409"/>
      <c r="C54" s="409" t="s">
        <v>310</v>
      </c>
      <c r="D54" s="409"/>
      <c r="E54" s="409"/>
      <c r="F54" s="409"/>
      <c r="G54" s="409"/>
      <c r="H54" s="409"/>
      <c r="I54" s="409"/>
      <c r="J54" s="409"/>
      <c r="K54" s="409"/>
      <c r="L54" s="409"/>
      <c r="M54" s="409"/>
      <c r="N54" s="409"/>
      <c r="O54" s="409"/>
      <c r="P54" s="409"/>
      <c r="Q54" s="409"/>
      <c r="R54" s="409"/>
      <c r="S54" s="409"/>
      <c r="T54" s="409"/>
      <c r="U54" s="409"/>
      <c r="V54" s="409"/>
      <c r="W54" s="409"/>
      <c r="X54" s="409"/>
      <c r="Y54" s="409"/>
      <c r="Z54" s="409"/>
      <c r="AA54" s="409"/>
      <c r="AB54" s="409"/>
      <c r="AC54" s="409"/>
      <c r="AD54" s="409"/>
    </row>
    <row r="55" spans="1:30" s="50" customFormat="1" ht="12.95" customHeight="1">
      <c r="A55" s="409" t="s">
        <v>230</v>
      </c>
      <c r="B55" s="409"/>
      <c r="C55" s="409" t="s">
        <v>391</v>
      </c>
      <c r="D55" s="409"/>
      <c r="E55" s="409"/>
      <c r="F55" s="409"/>
      <c r="G55" s="409"/>
      <c r="H55" s="409"/>
      <c r="I55" s="409"/>
      <c r="J55" s="409"/>
      <c r="K55" s="409"/>
      <c r="L55" s="409"/>
      <c r="M55" s="409"/>
      <c r="N55" s="409"/>
      <c r="O55" s="409"/>
      <c r="P55" s="409"/>
      <c r="Q55" s="409"/>
      <c r="R55" s="409"/>
      <c r="S55" s="409"/>
      <c r="T55" s="409"/>
      <c r="U55" s="409"/>
      <c r="V55" s="409"/>
      <c r="W55" s="409"/>
      <c r="X55" s="409"/>
      <c r="Y55" s="409"/>
      <c r="Z55" s="409"/>
      <c r="AA55" s="409"/>
      <c r="AB55" s="409"/>
      <c r="AC55" s="409"/>
      <c r="AD55" s="409"/>
    </row>
    <row r="56" spans="1:30" s="50" customFormat="1" ht="12.95" customHeight="1">
      <c r="A56" s="409"/>
      <c r="B56" s="409"/>
      <c r="C56" s="409" t="s">
        <v>313</v>
      </c>
      <c r="D56" s="409"/>
      <c r="E56" s="409"/>
      <c r="F56" s="409"/>
      <c r="G56" s="409"/>
      <c r="H56" s="409"/>
      <c r="I56" s="409"/>
      <c r="J56" s="409"/>
      <c r="K56" s="409"/>
      <c r="L56" s="409"/>
      <c r="M56" s="409"/>
      <c r="N56" s="409"/>
      <c r="O56" s="409"/>
      <c r="P56" s="409"/>
      <c r="Q56" s="409"/>
      <c r="R56" s="409"/>
      <c r="S56" s="409"/>
      <c r="T56" s="409"/>
      <c r="U56" s="409"/>
      <c r="V56" s="409"/>
      <c r="W56" s="409"/>
      <c r="X56" s="409"/>
      <c r="Y56" s="409"/>
      <c r="Z56" s="409"/>
      <c r="AA56" s="409"/>
      <c r="AB56" s="409"/>
      <c r="AC56" s="409"/>
      <c r="AD56" s="409"/>
    </row>
    <row r="57" spans="1:30" s="50" customFormat="1" ht="12.95" customHeight="1">
      <c r="A57" s="409" t="s">
        <v>392</v>
      </c>
      <c r="B57" s="409"/>
      <c r="C57" s="409" t="s">
        <v>314</v>
      </c>
      <c r="D57" s="409"/>
      <c r="E57" s="409"/>
      <c r="F57" s="409"/>
      <c r="G57" s="409"/>
      <c r="H57" s="409"/>
      <c r="I57" s="409"/>
      <c r="J57" s="409"/>
      <c r="K57" s="409"/>
      <c r="L57" s="409"/>
      <c r="M57" s="409"/>
      <c r="N57" s="409"/>
      <c r="O57" s="409"/>
      <c r="P57" s="409"/>
      <c r="Q57" s="409"/>
      <c r="R57" s="409"/>
      <c r="S57" s="409"/>
      <c r="T57" s="409"/>
      <c r="U57" s="409"/>
      <c r="V57" s="409"/>
      <c r="W57" s="409"/>
      <c r="X57" s="409"/>
      <c r="Y57" s="409"/>
      <c r="Z57" s="409"/>
      <c r="AA57" s="409"/>
      <c r="AB57" s="409"/>
      <c r="AC57" s="409"/>
      <c r="AD57" s="409"/>
    </row>
    <row r="58" spans="1:30" s="50" customFormat="1" ht="12.95" customHeight="1">
      <c r="A58" s="409" t="s">
        <v>232</v>
      </c>
      <c r="B58" s="409"/>
      <c r="C58" s="409" t="s">
        <v>237</v>
      </c>
      <c r="D58" s="409"/>
      <c r="E58" s="409"/>
      <c r="F58" s="409"/>
      <c r="G58" s="409"/>
      <c r="H58" s="409"/>
      <c r="I58" s="409"/>
      <c r="J58" s="409"/>
      <c r="K58" s="409"/>
      <c r="L58" s="409"/>
      <c r="M58" s="409"/>
      <c r="N58" s="409"/>
      <c r="O58" s="409"/>
      <c r="P58" s="409"/>
      <c r="Q58" s="409"/>
      <c r="R58" s="409"/>
      <c r="S58" s="409"/>
      <c r="T58" s="409"/>
      <c r="U58" s="409"/>
      <c r="V58" s="409"/>
      <c r="W58" s="409"/>
      <c r="X58" s="409"/>
      <c r="Y58" s="409"/>
      <c r="Z58" s="409"/>
      <c r="AA58" s="409"/>
      <c r="AB58" s="409"/>
      <c r="AC58" s="409"/>
      <c r="AD58" s="409"/>
    </row>
    <row r="59" spans="1:30" s="50" customFormat="1" ht="12.95" customHeight="1">
      <c r="A59" s="409" t="s">
        <v>233</v>
      </c>
      <c r="B59" s="409"/>
      <c r="C59" s="409" t="s">
        <v>393</v>
      </c>
      <c r="D59" s="409"/>
      <c r="E59" s="409"/>
      <c r="F59" s="409"/>
      <c r="G59" s="409"/>
      <c r="H59" s="409"/>
      <c r="I59" s="409"/>
      <c r="J59" s="409"/>
      <c r="K59" s="409"/>
      <c r="L59" s="409"/>
      <c r="M59" s="409"/>
      <c r="N59" s="409"/>
      <c r="O59" s="409"/>
      <c r="P59" s="409"/>
      <c r="Q59" s="409"/>
      <c r="R59" s="409"/>
      <c r="S59" s="409"/>
      <c r="T59" s="409"/>
      <c r="U59" s="409"/>
      <c r="V59" s="409"/>
      <c r="W59" s="409"/>
      <c r="X59" s="409"/>
      <c r="Y59" s="409"/>
      <c r="Z59" s="409"/>
      <c r="AA59" s="409"/>
      <c r="AB59" s="409"/>
      <c r="AC59" s="409"/>
      <c r="AD59" s="409"/>
    </row>
    <row r="60" spans="1:30" s="50" customFormat="1" ht="9.9499999999999993" customHeight="1">
      <c r="A60" s="409"/>
      <c r="B60" s="409"/>
      <c r="C60" s="409" t="s">
        <v>394</v>
      </c>
      <c r="D60" s="409"/>
      <c r="E60" s="409"/>
      <c r="F60" s="409"/>
      <c r="G60" s="409"/>
      <c r="H60" s="409"/>
      <c r="I60" s="409"/>
      <c r="J60" s="409"/>
      <c r="K60" s="409"/>
      <c r="L60" s="409"/>
      <c r="M60" s="409"/>
      <c r="N60" s="409"/>
      <c r="O60" s="409"/>
      <c r="P60" s="409"/>
      <c r="Q60" s="409"/>
      <c r="R60" s="409"/>
      <c r="S60" s="409"/>
      <c r="T60" s="409"/>
      <c r="U60" s="409"/>
      <c r="V60" s="409"/>
      <c r="W60" s="409"/>
      <c r="X60" s="409"/>
      <c r="Y60" s="409"/>
      <c r="Z60" s="409"/>
      <c r="AA60" s="409"/>
      <c r="AB60" s="409"/>
      <c r="AC60" s="409"/>
      <c r="AD60" s="409"/>
    </row>
    <row r="61" spans="1:30" s="50" customFormat="1" ht="9.9499999999999993" customHeight="1">
      <c r="A61" s="409" t="s">
        <v>234</v>
      </c>
      <c r="B61" s="409"/>
      <c r="C61" s="409" t="s">
        <v>526</v>
      </c>
      <c r="D61" s="409"/>
      <c r="E61" s="409"/>
      <c r="F61" s="409"/>
      <c r="G61" s="409"/>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row>
    <row r="62" spans="1:30" s="50" customFormat="1" ht="9.9499999999999993" customHeight="1">
      <c r="A62" s="409" t="s">
        <v>235</v>
      </c>
      <c r="B62" s="409"/>
      <c r="C62" s="409" t="s">
        <v>315</v>
      </c>
      <c r="D62" s="409"/>
      <c r="E62" s="409"/>
      <c r="F62" s="409"/>
      <c r="G62" s="409"/>
      <c r="H62" s="409"/>
      <c r="I62" s="409"/>
      <c r="J62" s="409"/>
      <c r="K62" s="409"/>
      <c r="L62" s="409"/>
      <c r="M62" s="409"/>
      <c r="N62" s="409"/>
      <c r="O62" s="409"/>
      <c r="P62" s="409"/>
      <c r="Q62" s="409"/>
      <c r="R62" s="409"/>
      <c r="S62" s="409"/>
      <c r="T62" s="409"/>
      <c r="U62" s="409"/>
      <c r="V62" s="409"/>
      <c r="W62" s="409"/>
      <c r="X62" s="409"/>
      <c r="Y62" s="409"/>
      <c r="Z62" s="409"/>
      <c r="AA62" s="409"/>
      <c r="AB62" s="409"/>
      <c r="AC62" s="409"/>
      <c r="AD62" s="409"/>
    </row>
    <row r="63" spans="1:30" s="50" customFormat="1" ht="9.9499999999999993" customHeight="1">
      <c r="A63" s="409" t="s">
        <v>236</v>
      </c>
      <c r="B63" s="409"/>
      <c r="C63" s="409" t="s">
        <v>528</v>
      </c>
      <c r="D63" s="409"/>
      <c r="E63" s="409"/>
      <c r="F63" s="409"/>
      <c r="G63" s="409"/>
      <c r="H63" s="409"/>
      <c r="I63" s="409"/>
      <c r="J63" s="409"/>
      <c r="K63" s="409"/>
      <c r="L63" s="409"/>
      <c r="M63" s="409"/>
      <c r="N63" s="409"/>
      <c r="O63" s="409"/>
      <c r="P63" s="409"/>
      <c r="Q63" s="409"/>
      <c r="R63" s="409"/>
      <c r="S63" s="409"/>
      <c r="T63" s="409"/>
      <c r="U63" s="409"/>
      <c r="V63" s="409"/>
      <c r="W63" s="409"/>
      <c r="X63" s="409"/>
      <c r="Y63" s="409"/>
      <c r="Z63" s="409"/>
      <c r="AA63" s="409"/>
      <c r="AB63" s="409"/>
      <c r="AC63" s="409"/>
      <c r="AD63" s="409"/>
    </row>
    <row r="64" spans="1:30" s="50" customFormat="1" ht="9.9499999999999993" customHeight="1">
      <c r="A64" s="409"/>
      <c r="B64" s="409"/>
      <c r="C64" s="409" t="s">
        <v>551</v>
      </c>
      <c r="D64" s="409"/>
      <c r="E64" s="409"/>
      <c r="F64" s="409"/>
      <c r="G64" s="409"/>
      <c r="H64" s="409"/>
      <c r="I64" s="409"/>
      <c r="J64" s="409"/>
      <c r="K64" s="409"/>
      <c r="L64" s="409"/>
      <c r="M64" s="409"/>
      <c r="N64" s="409"/>
      <c r="O64" s="409"/>
      <c r="P64" s="409"/>
      <c r="Q64" s="409"/>
      <c r="R64" s="409"/>
      <c r="S64" s="409"/>
      <c r="T64" s="409"/>
      <c r="U64" s="409"/>
      <c r="V64" s="409"/>
      <c r="W64" s="409"/>
      <c r="X64" s="409"/>
      <c r="Y64" s="409"/>
      <c r="Z64" s="409"/>
      <c r="AA64" s="409"/>
      <c r="AB64" s="409"/>
      <c r="AC64" s="409"/>
      <c r="AD64" s="409"/>
    </row>
    <row r="65" spans="1:30" s="50" customFormat="1" ht="9.9499999999999993" customHeight="1">
      <c r="A65" s="409" t="s">
        <v>238</v>
      </c>
      <c r="B65" s="409"/>
      <c r="C65" s="409" t="s">
        <v>552</v>
      </c>
      <c r="D65" s="409"/>
      <c r="E65" s="409"/>
      <c r="F65" s="409"/>
      <c r="G65" s="409"/>
      <c r="H65" s="409"/>
      <c r="I65" s="409"/>
      <c r="J65" s="409"/>
      <c r="K65" s="409"/>
      <c r="L65" s="409"/>
      <c r="M65" s="409"/>
      <c r="N65" s="409"/>
      <c r="O65" s="409"/>
      <c r="P65" s="409"/>
      <c r="Q65" s="409"/>
      <c r="R65" s="409"/>
      <c r="S65" s="409"/>
      <c r="T65" s="409"/>
      <c r="U65" s="409"/>
      <c r="V65" s="409"/>
      <c r="W65" s="409"/>
      <c r="X65" s="409"/>
      <c r="Y65" s="409"/>
      <c r="Z65" s="409"/>
      <c r="AA65" s="409"/>
      <c r="AB65" s="409"/>
      <c r="AC65" s="409"/>
      <c r="AD65" s="409"/>
    </row>
    <row r="66" spans="1:30" s="50" customFormat="1" ht="9.9499999999999993" customHeight="1">
      <c r="A66" s="409" t="s">
        <v>239</v>
      </c>
      <c r="B66" s="409"/>
      <c r="C66" s="409" t="s">
        <v>553</v>
      </c>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09"/>
    </row>
    <row r="67" spans="1:30" s="50" customFormat="1" ht="9.9499999999999993" customHeight="1">
      <c r="A67" s="409" t="s">
        <v>532</v>
      </c>
      <c r="B67" s="409"/>
      <c r="C67" s="409" t="s">
        <v>554</v>
      </c>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row>
    <row r="68" spans="1:30" ht="9.9499999999999993" customHeight="1">
      <c r="A68" s="409" t="s">
        <v>555</v>
      </c>
      <c r="B68" s="409" t="s">
        <v>556</v>
      </c>
      <c r="C68" s="409"/>
    </row>
    <row r="69" spans="1:30" ht="9.9499999999999993" customHeight="1"/>
    <row r="70" spans="1:30" ht="9.9499999999999993" customHeight="1"/>
    <row r="71" spans="1:30" ht="9.9499999999999993" customHeight="1"/>
    <row r="72" spans="1:30" ht="9.9499999999999993" customHeight="1"/>
    <row r="73" spans="1:30" ht="9.9499999999999993" customHeight="1"/>
    <row r="74" spans="1:30" ht="9.9499999999999993" customHeight="1"/>
    <row r="75" spans="1:30" ht="9.9499999999999993" customHeight="1"/>
  </sheetData>
  <sheetProtection algorithmName="SHA-512" hashValue="+L50P65W3vVv58c7ywxBHlQGBGOMf19mPqgRnaeE7R5JIGmTd1beDUUkxFJlY0op+RMGSDAmOkB1ZDsMYXzUqw==" saltValue="DC9mmqjjaXSWSoOlEgvaUw==" spinCount="100000" sheet="1" objects="1" scenarios="1" selectLockedCells="1"/>
  <mergeCells count="108">
    <mergeCell ref="J47:N48"/>
    <mergeCell ref="O47:AB48"/>
    <mergeCell ref="AC47:AD48"/>
    <mergeCell ref="J25:N26"/>
    <mergeCell ref="O25:AB26"/>
    <mergeCell ref="J27:N28"/>
    <mergeCell ref="O27:AB28"/>
    <mergeCell ref="J29:N30"/>
    <mergeCell ref="O29:AB30"/>
    <mergeCell ref="J31:N32"/>
    <mergeCell ref="O31:AB32"/>
    <mergeCell ref="J33:N34"/>
    <mergeCell ref="O33:AB34"/>
    <mergeCell ref="J35:N36"/>
    <mergeCell ref="O35:AB36"/>
    <mergeCell ref="J37:N38"/>
    <mergeCell ref="AC33:AD34"/>
    <mergeCell ref="AC25:AD26"/>
    <mergeCell ref="AC27:AD28"/>
    <mergeCell ref="G29:I30"/>
    <mergeCell ref="AC29:AD30"/>
    <mergeCell ref="G43:I44"/>
    <mergeCell ref="AC43:AD44"/>
    <mergeCell ref="G45:I46"/>
    <mergeCell ref="AC45:AD46"/>
    <mergeCell ref="J43:N44"/>
    <mergeCell ref="O43:AB44"/>
    <mergeCell ref="J45:N46"/>
    <mergeCell ref="O45:AB46"/>
    <mergeCell ref="G39:I40"/>
    <mergeCell ref="AC39:AD40"/>
    <mergeCell ref="AC41:AD42"/>
    <mergeCell ref="J39:N40"/>
    <mergeCell ref="O39:AB40"/>
    <mergeCell ref="J41:N42"/>
    <mergeCell ref="O41:AB42"/>
    <mergeCell ref="A1:I2"/>
    <mergeCell ref="A5:F6"/>
    <mergeCell ref="G5:I6"/>
    <mergeCell ref="J5:AD6"/>
    <mergeCell ref="A7:F22"/>
    <mergeCell ref="G7:I10"/>
    <mergeCell ref="J7:K8"/>
    <mergeCell ref="L7:P8"/>
    <mergeCell ref="Q7:R8"/>
    <mergeCell ref="G11:I14"/>
    <mergeCell ref="J11:K12"/>
    <mergeCell ref="L11:P12"/>
    <mergeCell ref="Q11:R12"/>
    <mergeCell ref="X7:Y8"/>
    <mergeCell ref="Z7:AD8"/>
    <mergeCell ref="J9:K10"/>
    <mergeCell ref="L9:P10"/>
    <mergeCell ref="Q9:R10"/>
    <mergeCell ref="S9:W10"/>
    <mergeCell ref="X9:Y10"/>
    <mergeCell ref="Z9:AD10"/>
    <mergeCell ref="S7:W8"/>
    <mergeCell ref="U15:U16"/>
    <mergeCell ref="V15:AD16"/>
    <mergeCell ref="J49:K50"/>
    <mergeCell ref="L49:P50"/>
    <mergeCell ref="Q49:R50"/>
    <mergeCell ref="S49:W50"/>
    <mergeCell ref="G17:I18"/>
    <mergeCell ref="J17:AD18"/>
    <mergeCell ref="S11:W12"/>
    <mergeCell ref="X11:Y12"/>
    <mergeCell ref="Z11:AD12"/>
    <mergeCell ref="J13:K14"/>
    <mergeCell ref="L13:P14"/>
    <mergeCell ref="Q13:R14"/>
    <mergeCell ref="S13:W14"/>
    <mergeCell ref="X13:Y14"/>
    <mergeCell ref="Z13:AD14"/>
    <mergeCell ref="J15:K16"/>
    <mergeCell ref="L15:T16"/>
    <mergeCell ref="G35:I36"/>
    <mergeCell ref="AC35:AD36"/>
    <mergeCell ref="G37:I38"/>
    <mergeCell ref="AC37:AD38"/>
    <mergeCell ref="O37:AB38"/>
    <mergeCell ref="G31:I32"/>
    <mergeCell ref="AC31:AD32"/>
    <mergeCell ref="A51:I52"/>
    <mergeCell ref="J51:K52"/>
    <mergeCell ref="L51:P52"/>
    <mergeCell ref="Q51:R52"/>
    <mergeCell ref="S51:W52"/>
    <mergeCell ref="AH2:AM4"/>
    <mergeCell ref="G33:I34"/>
    <mergeCell ref="G19:I20"/>
    <mergeCell ref="J19:AD20"/>
    <mergeCell ref="G21:I22"/>
    <mergeCell ref="J21:M22"/>
    <mergeCell ref="N21:N22"/>
    <mergeCell ref="O21:T22"/>
    <mergeCell ref="U21:Z22"/>
    <mergeCell ref="AA21:AD22"/>
    <mergeCell ref="G15:I16"/>
    <mergeCell ref="A23:F50"/>
    <mergeCell ref="G23:I24"/>
    <mergeCell ref="J23:AD24"/>
    <mergeCell ref="G25:I26"/>
    <mergeCell ref="G27:I28"/>
    <mergeCell ref="G41:I42"/>
    <mergeCell ref="G47:I48"/>
    <mergeCell ref="G49:I50"/>
  </mergeCells>
  <phoneticPr fontId="1"/>
  <conditionalFormatting sqref="J21:M22">
    <cfRule type="expression" dxfId="39" priority="2">
      <formula>$J$21=0</formula>
    </cfRule>
  </conditionalFormatting>
  <conditionalFormatting sqref="AA21:AD22">
    <cfRule type="expression" dxfId="38" priority="1">
      <formula>$AA$21=0</formula>
    </cfRule>
  </conditionalFormatting>
  <pageMargins left="0.7" right="0.7" top="0.75" bottom="0.75" header="0.3" footer="0.3"/>
  <pageSetup paperSize="9" scale="7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631B978-9F43-465B-8ADE-FDFC526DA789}">
          <x14:formula1>
            <xm:f>入力用データシート!$A$159:$A$163</xm:f>
          </x14:formula1>
          <xm:sqref>AH2:AM4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8D01E-2BA3-4BE7-8516-D48328871E89}">
  <sheetPr codeName="Sheet13">
    <tabColor theme="3" tint="0.749992370372631"/>
  </sheetPr>
  <dimension ref="A1:AJ71"/>
  <sheetViews>
    <sheetView showGridLines="0" showZeros="0" view="pageBreakPreview" zoomScaleNormal="100" zoomScaleSheetLayoutView="100" workbookViewId="0">
      <selection sqref="A1:I2"/>
    </sheetView>
  </sheetViews>
  <sheetFormatPr defaultRowHeight="13.5"/>
  <cols>
    <col min="1" max="36" width="2.625" style="419" customWidth="1"/>
    <col min="37" max="43" width="2.625" style="127" customWidth="1"/>
    <col min="44" max="16384" width="9" style="127"/>
  </cols>
  <sheetData>
    <row r="1" spans="1:36" ht="12.95" customHeight="1">
      <c r="A1" s="1153" t="s">
        <v>466</v>
      </c>
      <c r="B1" s="1153"/>
      <c r="C1" s="1153"/>
      <c r="D1" s="1153"/>
      <c r="E1" s="1153"/>
      <c r="F1" s="1153"/>
      <c r="G1" s="1153"/>
      <c r="H1" s="1153"/>
      <c r="I1" s="1153"/>
    </row>
    <row r="2" spans="1:36" ht="12.95" customHeight="1">
      <c r="A2" s="1153"/>
      <c r="B2" s="1153"/>
      <c r="C2" s="1153"/>
      <c r="D2" s="1153"/>
      <c r="E2" s="1153"/>
      <c r="F2" s="1153"/>
      <c r="G2" s="1153"/>
      <c r="H2" s="1153"/>
      <c r="I2" s="1153"/>
      <c r="O2" s="1134"/>
      <c r="P2" s="1134"/>
    </row>
    <row r="3" spans="1:36" ht="12.95" customHeight="1"/>
    <row r="4" spans="1:36" ht="12.95" customHeight="1"/>
    <row r="5" spans="1:36" ht="12.95" customHeight="1"/>
    <row r="6" spans="1:36" ht="12.95" customHeight="1"/>
    <row r="7" spans="1:36" ht="20.100000000000001" customHeight="1">
      <c r="A7" s="419" t="s">
        <v>263</v>
      </c>
    </row>
    <row r="8" spans="1:36" ht="20.100000000000001" customHeight="1">
      <c r="A8" s="419" t="s">
        <v>467</v>
      </c>
    </row>
    <row r="9" spans="1:36" ht="12.95" customHeight="1">
      <c r="W9" s="420"/>
      <c r="Y9" s="421"/>
      <c r="Z9" s="420"/>
    </row>
    <row r="10" spans="1:36" ht="16.5" customHeight="1">
      <c r="O10" s="419" t="s">
        <v>480</v>
      </c>
      <c r="T10" s="1153" t="str">
        <f>IF(入力用データシート!B7=入力用データシート!CA9,"住 所   〒"&amp;入力用データシート!B33&amp;"-"&amp;入力用データシート!J33&amp;"  "&amp;入力用データシート!B35&amp;" "&amp;入力用データシート!B37,"住所　〒")</f>
        <v>住所　〒</v>
      </c>
      <c r="U10" s="1153"/>
      <c r="V10" s="1153"/>
      <c r="W10" s="1153"/>
      <c r="X10" s="1153"/>
      <c r="Y10" s="1153"/>
      <c r="Z10" s="1153"/>
      <c r="AA10" s="1153"/>
      <c r="AB10" s="1153"/>
      <c r="AC10" s="1153"/>
      <c r="AD10" s="1153"/>
      <c r="AE10" s="1153"/>
      <c r="AF10" s="1153"/>
      <c r="AG10" s="1153"/>
      <c r="AH10" s="1153"/>
      <c r="AI10" s="1153"/>
      <c r="AJ10" s="1153"/>
    </row>
    <row r="11" spans="1:36" ht="20.100000000000001" customHeight="1">
      <c r="T11" s="419" t="s">
        <v>283</v>
      </c>
      <c r="Y11" s="1154" t="str">
        <f>IF(入力用データシート!B7=入力用データシート!CA9,入力用データシート!B31,"")</f>
        <v/>
      </c>
      <c r="Z11" s="1154"/>
      <c r="AA11" s="1154"/>
      <c r="AB11" s="1154"/>
      <c r="AC11" s="1154"/>
      <c r="AD11" s="1154"/>
      <c r="AE11" s="1154"/>
      <c r="AF11" s="1154"/>
      <c r="AG11" s="1154"/>
      <c r="AH11" s="1154"/>
      <c r="AI11" s="1154"/>
      <c r="AJ11" s="1154"/>
    </row>
    <row r="12" spans="1:36" ht="20.100000000000001" customHeight="1">
      <c r="T12" s="419" t="s">
        <v>286</v>
      </c>
      <c r="Z12" s="422"/>
      <c r="AA12" s="1154" t="str">
        <f>IF(入力用データシート!B7=入力用データシート!CA9,入力用データシート!B39&amp;" "&amp;入力用データシート!J39,"")</f>
        <v/>
      </c>
      <c r="AB12" s="1154"/>
      <c r="AC12" s="1154"/>
      <c r="AD12" s="1154"/>
      <c r="AE12" s="1154"/>
      <c r="AF12" s="1154"/>
      <c r="AG12" s="1154"/>
      <c r="AH12" s="1154"/>
      <c r="AI12" s="1154"/>
      <c r="AJ12" s="1154"/>
    </row>
    <row r="13" spans="1:36" ht="20.100000000000001" customHeight="1">
      <c r="S13" s="419" t="s">
        <v>468</v>
      </c>
      <c r="AB13" s="1154" t="str">
        <f>IF(AND(入力用データシート!B7=入力用データシート!CA9,入力用データシート!B11=入力用データシート!CC9),入力用データシート!B69,"")</f>
        <v/>
      </c>
      <c r="AC13" s="1154"/>
      <c r="AD13" s="1154"/>
      <c r="AE13" s="1154"/>
      <c r="AF13" s="1154"/>
      <c r="AG13" s="1154"/>
      <c r="AH13" s="1154"/>
      <c r="AI13" s="1154"/>
      <c r="AJ13" s="419" t="s">
        <v>285</v>
      </c>
    </row>
    <row r="14" spans="1:36" ht="20.100000000000001" customHeight="1">
      <c r="T14" s="423"/>
      <c r="V14" s="423"/>
    </row>
    <row r="15" spans="1:36" ht="12.95" customHeight="1"/>
    <row r="16" spans="1:36" ht="20.100000000000001" customHeight="1">
      <c r="A16" s="1134" t="s">
        <v>481</v>
      </c>
      <c r="B16" s="1134"/>
      <c r="C16" s="1134"/>
      <c r="D16" s="1134"/>
      <c r="E16" s="1134"/>
      <c r="F16" s="1134"/>
      <c r="G16" s="1134"/>
      <c r="H16" s="1134"/>
      <c r="I16" s="1134"/>
      <c r="J16" s="1134"/>
      <c r="K16" s="1134"/>
      <c r="L16" s="1134"/>
      <c r="M16" s="1134"/>
      <c r="N16" s="1134"/>
      <c r="O16" s="1134"/>
      <c r="P16" s="1134"/>
      <c r="Q16" s="1134"/>
      <c r="R16" s="1134"/>
      <c r="S16" s="1134"/>
      <c r="T16" s="1134"/>
      <c r="U16" s="1134"/>
      <c r="V16" s="1134"/>
      <c r="W16" s="1134"/>
      <c r="X16" s="1134"/>
      <c r="Y16" s="1134"/>
      <c r="Z16" s="1134"/>
      <c r="AA16" s="1134"/>
      <c r="AB16" s="1134"/>
      <c r="AC16" s="1134"/>
      <c r="AD16" s="1134"/>
      <c r="AE16" s="1134"/>
      <c r="AF16" s="1134"/>
      <c r="AG16" s="1134"/>
      <c r="AH16" s="1134"/>
      <c r="AI16" s="1134"/>
      <c r="AJ16" s="1134"/>
    </row>
    <row r="17" spans="1:36" ht="20.100000000000001" customHeight="1">
      <c r="A17" s="1134" t="s">
        <v>469</v>
      </c>
      <c r="B17" s="1134"/>
      <c r="C17" s="1134"/>
      <c r="D17" s="1134"/>
      <c r="E17" s="1134"/>
      <c r="F17" s="1134"/>
      <c r="G17" s="1134"/>
      <c r="H17" s="1134"/>
      <c r="I17" s="1134"/>
      <c r="J17" s="1134"/>
      <c r="K17" s="1134"/>
      <c r="L17" s="1134"/>
      <c r="M17" s="1134"/>
      <c r="N17" s="1134"/>
      <c r="O17" s="1134"/>
      <c r="P17" s="1134"/>
      <c r="Q17" s="1134"/>
      <c r="R17" s="1134"/>
      <c r="S17" s="1134"/>
      <c r="T17" s="1134"/>
      <c r="U17" s="1134"/>
      <c r="V17" s="1134"/>
      <c r="W17" s="1134"/>
      <c r="X17" s="1134"/>
      <c r="Y17" s="1134"/>
      <c r="Z17" s="1134"/>
      <c r="AA17" s="1134"/>
      <c r="AB17" s="1134"/>
      <c r="AC17" s="1134"/>
      <c r="AD17" s="1134"/>
      <c r="AE17" s="1134"/>
      <c r="AF17" s="1134"/>
      <c r="AG17" s="1134"/>
      <c r="AH17" s="1134"/>
      <c r="AI17" s="1134"/>
      <c r="AJ17" s="1134"/>
    </row>
    <row r="18" spans="1:36" ht="15" customHeight="1"/>
    <row r="19" spans="1:36" ht="12.95" customHeight="1"/>
    <row r="20" spans="1:36" ht="20.100000000000001" customHeight="1">
      <c r="B20" s="1135" t="s">
        <v>482</v>
      </c>
      <c r="C20" s="1135"/>
      <c r="D20" s="1135"/>
      <c r="E20" s="1135"/>
      <c r="F20" s="1135"/>
      <c r="G20" s="1135"/>
      <c r="H20" s="1135"/>
      <c r="I20" s="1135"/>
      <c r="J20" s="1135"/>
      <c r="K20" s="1135"/>
      <c r="L20" s="1135"/>
      <c r="M20" s="1135"/>
      <c r="N20" s="1135"/>
      <c r="O20" s="1135"/>
      <c r="P20" s="1135"/>
      <c r="Q20" s="1135"/>
      <c r="R20" s="1135"/>
      <c r="S20" s="1135"/>
      <c r="T20" s="1135"/>
      <c r="U20" s="1135"/>
      <c r="V20" s="1135"/>
      <c r="W20" s="1135"/>
      <c r="X20" s="1135"/>
      <c r="Y20" s="1135"/>
      <c r="Z20" s="1135"/>
      <c r="AA20" s="1135"/>
      <c r="AB20" s="1135"/>
      <c r="AC20" s="1135"/>
      <c r="AD20" s="1135"/>
      <c r="AE20" s="1135"/>
      <c r="AF20" s="1135"/>
      <c r="AG20" s="1135"/>
      <c r="AH20" s="1135"/>
      <c r="AI20" s="1135"/>
    </row>
    <row r="21" spans="1:36" ht="20.100000000000001" customHeight="1">
      <c r="B21" s="1135"/>
      <c r="C21" s="1135"/>
      <c r="D21" s="1135"/>
      <c r="E21" s="1135"/>
      <c r="F21" s="1135"/>
      <c r="G21" s="1135"/>
      <c r="H21" s="1135"/>
      <c r="I21" s="1135"/>
      <c r="J21" s="1135"/>
      <c r="K21" s="1135"/>
      <c r="L21" s="1135"/>
      <c r="M21" s="1135"/>
      <c r="N21" s="1135"/>
      <c r="O21" s="1135"/>
      <c r="P21" s="1135"/>
      <c r="Q21" s="1135"/>
      <c r="R21" s="1135"/>
      <c r="S21" s="1135"/>
      <c r="T21" s="1135"/>
      <c r="U21" s="1135"/>
      <c r="V21" s="1135"/>
      <c r="W21" s="1135"/>
      <c r="X21" s="1135"/>
      <c r="Y21" s="1135"/>
      <c r="Z21" s="1135"/>
      <c r="AA21" s="1135"/>
      <c r="AB21" s="1135"/>
      <c r="AC21" s="1135"/>
      <c r="AD21" s="1135"/>
      <c r="AE21" s="1135"/>
      <c r="AF21" s="1135"/>
      <c r="AG21" s="1135"/>
      <c r="AH21" s="1135"/>
      <c r="AI21" s="1135"/>
    </row>
    <row r="22" spans="1:36" ht="20.100000000000001" customHeight="1">
      <c r="B22" s="1135"/>
      <c r="C22" s="1135"/>
      <c r="D22" s="1135"/>
      <c r="E22" s="1135"/>
      <c r="F22" s="1135"/>
      <c r="G22" s="1135"/>
      <c r="H22" s="1135"/>
      <c r="I22" s="1135"/>
      <c r="J22" s="1135"/>
      <c r="K22" s="1135"/>
      <c r="L22" s="1135"/>
      <c r="M22" s="1135"/>
      <c r="N22" s="1135"/>
      <c r="O22" s="1135"/>
      <c r="P22" s="1135"/>
      <c r="Q22" s="1135"/>
      <c r="R22" s="1135"/>
      <c r="S22" s="1135"/>
      <c r="T22" s="1135"/>
      <c r="U22" s="1135"/>
      <c r="V22" s="1135"/>
      <c r="W22" s="1135"/>
      <c r="X22" s="1135"/>
      <c r="Y22" s="1135"/>
      <c r="Z22" s="1135"/>
      <c r="AA22" s="1135"/>
      <c r="AB22" s="1135"/>
      <c r="AC22" s="1135"/>
      <c r="AD22" s="1135"/>
      <c r="AE22" s="1135"/>
      <c r="AF22" s="1135"/>
      <c r="AG22" s="1135"/>
      <c r="AH22" s="1135"/>
      <c r="AI22" s="1135"/>
    </row>
    <row r="23" spans="1:36" ht="15" customHeight="1"/>
    <row r="24" spans="1:36" ht="20.100000000000001" customHeight="1">
      <c r="A24" s="1134" t="s">
        <v>288</v>
      </c>
      <c r="B24" s="1134"/>
      <c r="C24" s="1134"/>
      <c r="D24" s="1134"/>
      <c r="E24" s="1134"/>
      <c r="F24" s="1134"/>
      <c r="G24" s="1134"/>
      <c r="H24" s="1134"/>
      <c r="I24" s="1134"/>
      <c r="J24" s="1134"/>
      <c r="K24" s="1134"/>
      <c r="L24" s="1134"/>
      <c r="M24" s="1134"/>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row>
    <row r="25" spans="1:36" ht="12.95" customHeight="1"/>
    <row r="26" spans="1:36" ht="15" customHeight="1">
      <c r="A26" s="424"/>
      <c r="B26" s="1136" t="s">
        <v>470</v>
      </c>
      <c r="C26" s="1137"/>
      <c r="D26" s="1137"/>
      <c r="E26" s="1137"/>
      <c r="F26" s="1137"/>
      <c r="G26" s="1137"/>
      <c r="H26" s="1137"/>
      <c r="I26" s="1138"/>
      <c r="J26" s="1145" t="s">
        <v>471</v>
      </c>
      <c r="K26" s="1146"/>
      <c r="L26" s="1146"/>
      <c r="M26" s="1146"/>
      <c r="N26" s="1146"/>
      <c r="O26" s="1146"/>
      <c r="P26" s="1146"/>
      <c r="Q26" s="1146"/>
      <c r="R26" s="1146"/>
      <c r="S26" s="1146"/>
      <c r="T26" s="1149" t="str">
        <f>IF(入力用データシート!B7=入力用データシート!CA9,入力用データシート!BM219,"")</f>
        <v/>
      </c>
      <c r="U26" s="1149"/>
      <c r="V26" s="1149"/>
      <c r="W26" s="1149"/>
      <c r="X26" s="1149"/>
      <c r="Y26" s="1149"/>
      <c r="Z26" s="1149"/>
      <c r="AA26" s="1149"/>
      <c r="AB26" s="1149"/>
      <c r="AC26" s="1122" t="s">
        <v>115</v>
      </c>
      <c r="AD26" s="1122"/>
      <c r="AE26" s="1122"/>
      <c r="AF26" s="1122"/>
      <c r="AG26" s="1122"/>
      <c r="AH26" s="1122"/>
      <c r="AI26" s="1132"/>
    </row>
    <row r="27" spans="1:36" ht="15" customHeight="1">
      <c r="A27" s="425"/>
      <c r="B27" s="1139"/>
      <c r="C27" s="1140"/>
      <c r="D27" s="1140"/>
      <c r="E27" s="1140"/>
      <c r="F27" s="1140"/>
      <c r="G27" s="1140"/>
      <c r="H27" s="1140"/>
      <c r="I27" s="1141"/>
      <c r="J27" s="1147"/>
      <c r="K27" s="1148"/>
      <c r="L27" s="1148"/>
      <c r="M27" s="1148"/>
      <c r="N27" s="1148"/>
      <c r="O27" s="1148"/>
      <c r="P27" s="1148"/>
      <c r="Q27" s="1148"/>
      <c r="R27" s="1148"/>
      <c r="S27" s="1148"/>
      <c r="T27" s="1150"/>
      <c r="U27" s="1150"/>
      <c r="V27" s="1150"/>
      <c r="W27" s="1150"/>
      <c r="X27" s="1150"/>
      <c r="Y27" s="1150"/>
      <c r="Z27" s="1150"/>
      <c r="AA27" s="1150"/>
      <c r="AB27" s="1150"/>
      <c r="AC27" s="1124"/>
      <c r="AD27" s="1124"/>
      <c r="AE27" s="1124"/>
      <c r="AF27" s="1124"/>
      <c r="AG27" s="1124"/>
      <c r="AH27" s="1124"/>
      <c r="AI27" s="1133"/>
    </row>
    <row r="28" spans="1:36" ht="15" customHeight="1">
      <c r="A28" s="425"/>
      <c r="B28" s="1139"/>
      <c r="C28" s="1140"/>
      <c r="D28" s="1140"/>
      <c r="E28" s="1140"/>
      <c r="F28" s="1140"/>
      <c r="G28" s="1140"/>
      <c r="H28" s="1140"/>
      <c r="I28" s="1141"/>
      <c r="J28" s="1145" t="s">
        <v>472</v>
      </c>
      <c r="K28" s="1146"/>
      <c r="L28" s="1146"/>
      <c r="M28" s="1146"/>
      <c r="N28" s="1146"/>
      <c r="O28" s="1146"/>
      <c r="P28" s="1146"/>
      <c r="Q28" s="1146"/>
      <c r="R28" s="1146"/>
      <c r="S28" s="1146"/>
      <c r="T28" s="1151"/>
      <c r="U28" s="1151"/>
      <c r="V28" s="1151"/>
      <c r="W28" s="1151"/>
      <c r="X28" s="1151"/>
      <c r="Y28" s="1151"/>
      <c r="Z28" s="1151"/>
      <c r="AA28" s="1151"/>
      <c r="AB28" s="1151"/>
      <c r="AC28" s="1122" t="s">
        <v>115</v>
      </c>
      <c r="AD28" s="1122"/>
      <c r="AE28" s="1122"/>
      <c r="AF28" s="1122"/>
      <c r="AG28" s="1122"/>
      <c r="AH28" s="1122"/>
      <c r="AI28" s="1132"/>
    </row>
    <row r="29" spans="1:36" ht="15" customHeight="1">
      <c r="A29" s="425"/>
      <c r="B29" s="1139"/>
      <c r="C29" s="1140"/>
      <c r="D29" s="1140"/>
      <c r="E29" s="1140"/>
      <c r="F29" s="1140"/>
      <c r="G29" s="1140"/>
      <c r="H29" s="1140"/>
      <c r="I29" s="1141"/>
      <c r="J29" s="1147"/>
      <c r="K29" s="1148"/>
      <c r="L29" s="1148"/>
      <c r="M29" s="1148"/>
      <c r="N29" s="1148"/>
      <c r="O29" s="1148"/>
      <c r="P29" s="1148"/>
      <c r="Q29" s="1148"/>
      <c r="R29" s="1148"/>
      <c r="S29" s="1148"/>
      <c r="T29" s="1152"/>
      <c r="U29" s="1152"/>
      <c r="V29" s="1152"/>
      <c r="W29" s="1152"/>
      <c r="X29" s="1152"/>
      <c r="Y29" s="1152"/>
      <c r="Z29" s="1152"/>
      <c r="AA29" s="1152"/>
      <c r="AB29" s="1152"/>
      <c r="AC29" s="1124"/>
      <c r="AD29" s="1124"/>
      <c r="AE29" s="1124"/>
      <c r="AF29" s="1124"/>
      <c r="AG29" s="1124"/>
      <c r="AH29" s="1124"/>
      <c r="AI29" s="1133"/>
    </row>
    <row r="30" spans="1:36" ht="15" customHeight="1">
      <c r="A30" s="425"/>
      <c r="B30" s="1139"/>
      <c r="C30" s="1140"/>
      <c r="D30" s="1140"/>
      <c r="E30" s="1140"/>
      <c r="F30" s="1140"/>
      <c r="G30" s="1140"/>
      <c r="H30" s="1140"/>
      <c r="I30" s="1141"/>
      <c r="J30" s="1145" t="s">
        <v>473</v>
      </c>
      <c r="K30" s="1146"/>
      <c r="L30" s="1146"/>
      <c r="M30" s="1146"/>
      <c r="N30" s="1146"/>
      <c r="O30" s="1146"/>
      <c r="P30" s="1146"/>
      <c r="Q30" s="1146"/>
      <c r="R30" s="1146"/>
      <c r="S30" s="1146"/>
      <c r="T30" s="1149" t="str">
        <f>T26</f>
        <v/>
      </c>
      <c r="U30" s="1149"/>
      <c r="V30" s="1149"/>
      <c r="W30" s="1149"/>
      <c r="X30" s="1149"/>
      <c r="Y30" s="1149"/>
      <c r="Z30" s="1149"/>
      <c r="AA30" s="1149"/>
      <c r="AB30" s="1149"/>
      <c r="AC30" s="1122" t="s">
        <v>115</v>
      </c>
      <c r="AD30" s="1122"/>
      <c r="AE30" s="1122"/>
      <c r="AF30" s="1122"/>
      <c r="AG30" s="1122"/>
      <c r="AH30" s="1122"/>
      <c r="AI30" s="1132"/>
    </row>
    <row r="31" spans="1:36" ht="15" customHeight="1">
      <c r="A31" s="425"/>
      <c r="B31" s="1142"/>
      <c r="C31" s="1143"/>
      <c r="D31" s="1143"/>
      <c r="E31" s="1143"/>
      <c r="F31" s="1143"/>
      <c r="G31" s="1143"/>
      <c r="H31" s="1143"/>
      <c r="I31" s="1144"/>
      <c r="J31" s="1147"/>
      <c r="K31" s="1148"/>
      <c r="L31" s="1148"/>
      <c r="M31" s="1148"/>
      <c r="N31" s="1148"/>
      <c r="O31" s="1148"/>
      <c r="P31" s="1148"/>
      <c r="Q31" s="1148"/>
      <c r="R31" s="1148"/>
      <c r="S31" s="1148"/>
      <c r="T31" s="1150"/>
      <c r="U31" s="1150"/>
      <c r="V31" s="1150"/>
      <c r="W31" s="1150"/>
      <c r="X31" s="1150"/>
      <c r="Y31" s="1150"/>
      <c r="Z31" s="1150"/>
      <c r="AA31" s="1150"/>
      <c r="AB31" s="1150"/>
      <c r="AC31" s="1124"/>
      <c r="AD31" s="1124"/>
      <c r="AE31" s="1124"/>
      <c r="AF31" s="1124"/>
      <c r="AG31" s="1124"/>
      <c r="AH31" s="1124"/>
      <c r="AI31" s="1133"/>
    </row>
    <row r="32" spans="1:36" ht="15" customHeight="1">
      <c r="A32" s="424"/>
      <c r="B32" s="1121" t="s">
        <v>68</v>
      </c>
      <c r="C32" s="1122"/>
      <c r="D32" s="1122"/>
      <c r="E32" s="1122"/>
      <c r="F32" s="1122"/>
      <c r="G32" s="1122"/>
      <c r="H32" s="1122"/>
      <c r="I32" s="1122"/>
      <c r="J32" s="1125" t="str">
        <f>IF(入力用データシート!B7=入力用データシート!CA9,入力用データシート!B111,"")</f>
        <v/>
      </c>
      <c r="K32" s="1125"/>
      <c r="L32" s="1125"/>
      <c r="M32" s="1125"/>
      <c r="N32" s="1125"/>
      <c r="O32" s="1125"/>
      <c r="P32" s="1125"/>
      <c r="Q32" s="1125"/>
      <c r="R32" s="1125"/>
      <c r="S32" s="1125"/>
      <c r="T32" s="1125"/>
      <c r="U32" s="1125" t="s">
        <v>70</v>
      </c>
      <c r="V32" s="1125"/>
      <c r="W32" s="1125"/>
      <c r="X32" s="1125"/>
      <c r="Y32" s="1125" t="str">
        <f>IF(入力用データシート!B7=入力用データシート!CA9,入力用データシート!B115,"")</f>
        <v/>
      </c>
      <c r="Z32" s="1125"/>
      <c r="AA32" s="1125"/>
      <c r="AB32" s="1125"/>
      <c r="AC32" s="1125"/>
      <c r="AD32" s="1125"/>
      <c r="AE32" s="1125"/>
      <c r="AF32" s="1125"/>
      <c r="AG32" s="1125"/>
      <c r="AH32" s="1125"/>
      <c r="AI32" s="1125"/>
    </row>
    <row r="33" spans="1:35" ht="15" customHeight="1">
      <c r="A33" s="424"/>
      <c r="B33" s="1123"/>
      <c r="C33" s="1124"/>
      <c r="D33" s="1124"/>
      <c r="E33" s="1124"/>
      <c r="F33" s="1124"/>
      <c r="G33" s="1124"/>
      <c r="H33" s="1124"/>
      <c r="I33" s="1124"/>
      <c r="J33" s="1125"/>
      <c r="K33" s="1125"/>
      <c r="L33" s="1125"/>
      <c r="M33" s="1125"/>
      <c r="N33" s="1125"/>
      <c r="O33" s="1125"/>
      <c r="P33" s="1125"/>
      <c r="Q33" s="1125"/>
      <c r="R33" s="1125"/>
      <c r="S33" s="1125"/>
      <c r="T33" s="1125"/>
      <c r="U33" s="1125"/>
      <c r="V33" s="1125"/>
      <c r="W33" s="1125"/>
      <c r="X33" s="1125"/>
      <c r="Y33" s="1125"/>
      <c r="Z33" s="1125"/>
      <c r="AA33" s="1125"/>
      <c r="AB33" s="1125"/>
      <c r="AC33" s="1125"/>
      <c r="AD33" s="1125"/>
      <c r="AE33" s="1125"/>
      <c r="AF33" s="1125"/>
      <c r="AG33" s="1125"/>
      <c r="AH33" s="1125"/>
      <c r="AI33" s="1125"/>
    </row>
    <row r="34" spans="1:35" ht="15" customHeight="1">
      <c r="A34" s="424"/>
      <c r="B34" s="1121" t="s">
        <v>474</v>
      </c>
      <c r="C34" s="1122"/>
      <c r="D34" s="1122"/>
      <c r="E34" s="1122"/>
      <c r="F34" s="1122"/>
      <c r="G34" s="1122"/>
      <c r="H34" s="1122"/>
      <c r="I34" s="1122"/>
      <c r="J34" s="1131" t="str">
        <f>IF(入力用データシート!B7=入力用データシート!CA9,入力用データシート!B113,"")</f>
        <v/>
      </c>
      <c r="K34" s="1131"/>
      <c r="L34" s="1131"/>
      <c r="M34" s="1131"/>
      <c r="N34" s="1131"/>
      <c r="O34" s="1131"/>
      <c r="P34" s="1131"/>
      <c r="Q34" s="1131"/>
      <c r="R34" s="1131"/>
      <c r="S34" s="1131"/>
      <c r="T34" s="1131"/>
      <c r="U34" s="1125" t="s">
        <v>71</v>
      </c>
      <c r="V34" s="1125"/>
      <c r="W34" s="1125"/>
      <c r="X34" s="1125"/>
      <c r="Y34" s="1131" t="str">
        <f>IF(入力用データシート!B7=入力用データシート!CA9,入力用データシート!B117,"")</f>
        <v/>
      </c>
      <c r="Z34" s="1131"/>
      <c r="AA34" s="1131"/>
      <c r="AB34" s="1131"/>
      <c r="AC34" s="1131"/>
      <c r="AD34" s="1131"/>
      <c r="AE34" s="1131"/>
      <c r="AF34" s="1131"/>
      <c r="AG34" s="1131"/>
      <c r="AH34" s="1131"/>
      <c r="AI34" s="1131"/>
    </row>
    <row r="35" spans="1:35" ht="15" customHeight="1">
      <c r="A35" s="424"/>
      <c r="B35" s="1123"/>
      <c r="C35" s="1124"/>
      <c r="D35" s="1124"/>
      <c r="E35" s="1124"/>
      <c r="F35" s="1124"/>
      <c r="G35" s="1124"/>
      <c r="H35" s="1124"/>
      <c r="I35" s="1124"/>
      <c r="J35" s="1131"/>
      <c r="K35" s="1131"/>
      <c r="L35" s="1131"/>
      <c r="M35" s="1131"/>
      <c r="N35" s="1131"/>
      <c r="O35" s="1131"/>
      <c r="P35" s="1131"/>
      <c r="Q35" s="1131"/>
      <c r="R35" s="1131"/>
      <c r="S35" s="1131"/>
      <c r="T35" s="1131"/>
      <c r="U35" s="1125"/>
      <c r="V35" s="1125"/>
      <c r="W35" s="1125"/>
      <c r="X35" s="1125"/>
      <c r="Y35" s="1131"/>
      <c r="Z35" s="1131"/>
      <c r="AA35" s="1131"/>
      <c r="AB35" s="1131"/>
      <c r="AC35" s="1131"/>
      <c r="AD35" s="1131"/>
      <c r="AE35" s="1131"/>
      <c r="AF35" s="1131"/>
      <c r="AG35" s="1131"/>
      <c r="AH35" s="1131"/>
      <c r="AI35" s="1131"/>
    </row>
    <row r="36" spans="1:35" ht="15" customHeight="1">
      <c r="A36" s="424"/>
      <c r="B36" s="1121" t="s">
        <v>72</v>
      </c>
      <c r="C36" s="1122"/>
      <c r="D36" s="1122"/>
      <c r="E36" s="1122"/>
      <c r="F36" s="1122"/>
      <c r="G36" s="1122"/>
      <c r="H36" s="1122"/>
      <c r="I36" s="1122"/>
      <c r="J36" s="1125" t="str">
        <f>IF(入力用データシート!B7=入力用データシート!CA9,入力用データシート!B119,"")</f>
        <v/>
      </c>
      <c r="K36" s="1125"/>
      <c r="L36" s="1125"/>
      <c r="M36" s="1125"/>
      <c r="N36" s="1125"/>
      <c r="O36" s="1125"/>
      <c r="P36" s="1125"/>
      <c r="Q36" s="1125" t="s">
        <v>73</v>
      </c>
      <c r="R36" s="1125"/>
      <c r="S36" s="1125"/>
      <c r="T36" s="1125"/>
      <c r="U36" s="1131" t="str">
        <f>IF(入力用データシート!B7=入力用データシート!CA9,入力用データシート!B121,"")</f>
        <v/>
      </c>
      <c r="V36" s="1131"/>
      <c r="W36" s="1131"/>
      <c r="X36" s="1131"/>
      <c r="Y36" s="1131"/>
      <c r="Z36" s="1131"/>
      <c r="AA36" s="1131"/>
      <c r="AB36" s="1131"/>
      <c r="AC36" s="1131"/>
      <c r="AD36" s="1131"/>
      <c r="AE36" s="1131"/>
      <c r="AF36" s="1131"/>
      <c r="AG36" s="1131"/>
      <c r="AH36" s="1131"/>
      <c r="AI36" s="1131"/>
    </row>
    <row r="37" spans="1:35" ht="15" customHeight="1">
      <c r="A37" s="424"/>
      <c r="B37" s="1123"/>
      <c r="C37" s="1124"/>
      <c r="D37" s="1124"/>
      <c r="E37" s="1124"/>
      <c r="F37" s="1124"/>
      <c r="G37" s="1124"/>
      <c r="H37" s="1124"/>
      <c r="I37" s="1124"/>
      <c r="J37" s="1125"/>
      <c r="K37" s="1125"/>
      <c r="L37" s="1125"/>
      <c r="M37" s="1125"/>
      <c r="N37" s="1125"/>
      <c r="O37" s="1125"/>
      <c r="P37" s="1125"/>
      <c r="Q37" s="1125"/>
      <c r="R37" s="1125"/>
      <c r="S37" s="1125"/>
      <c r="T37" s="1125"/>
      <c r="U37" s="1131"/>
      <c r="V37" s="1131"/>
      <c r="W37" s="1131"/>
      <c r="X37" s="1131"/>
      <c r="Y37" s="1131"/>
      <c r="Z37" s="1131"/>
      <c r="AA37" s="1131"/>
      <c r="AB37" s="1131"/>
      <c r="AC37" s="1131"/>
      <c r="AD37" s="1131"/>
      <c r="AE37" s="1131"/>
      <c r="AF37" s="1131"/>
      <c r="AG37" s="1131"/>
      <c r="AH37" s="1131"/>
      <c r="AI37" s="1131"/>
    </row>
    <row r="38" spans="1:35" ht="15" customHeight="1">
      <c r="A38" s="424"/>
      <c r="B38" s="1121" t="s">
        <v>475</v>
      </c>
      <c r="C38" s="1122"/>
      <c r="D38" s="1122"/>
      <c r="E38" s="1122"/>
      <c r="F38" s="1122"/>
      <c r="G38" s="1122"/>
      <c r="H38" s="1122"/>
      <c r="I38" s="1122"/>
      <c r="J38" s="1125" t="str">
        <f>IF(入力用データシート!B7=入力用データシート!CA9,入力用データシート!B123,"")</f>
        <v/>
      </c>
      <c r="K38" s="1125"/>
      <c r="L38" s="1125"/>
      <c r="M38" s="1125"/>
      <c r="N38" s="1125"/>
      <c r="O38" s="1125"/>
      <c r="P38" s="1125"/>
      <c r="Q38" s="1125"/>
      <c r="R38" s="1125"/>
      <c r="S38" s="1125"/>
      <c r="T38" s="1125"/>
      <c r="U38" s="1125"/>
      <c r="V38" s="1125"/>
      <c r="W38" s="1125"/>
      <c r="X38" s="1125"/>
      <c r="Y38" s="1125"/>
      <c r="Z38" s="1125"/>
      <c r="AA38" s="1125"/>
      <c r="AB38" s="1125"/>
      <c r="AC38" s="1125"/>
      <c r="AD38" s="1125"/>
      <c r="AE38" s="1125"/>
      <c r="AF38" s="1125"/>
      <c r="AG38" s="1125"/>
      <c r="AH38" s="1125"/>
      <c r="AI38" s="1125"/>
    </row>
    <row r="39" spans="1:35" ht="15" customHeight="1">
      <c r="A39" s="424"/>
      <c r="B39" s="1123"/>
      <c r="C39" s="1124"/>
      <c r="D39" s="1124"/>
      <c r="E39" s="1124"/>
      <c r="F39" s="1124"/>
      <c r="G39" s="1124"/>
      <c r="H39" s="1124"/>
      <c r="I39" s="1124"/>
      <c r="J39" s="1125"/>
      <c r="K39" s="1125"/>
      <c r="L39" s="1125"/>
      <c r="M39" s="1125"/>
      <c r="N39" s="1125"/>
      <c r="O39" s="1125"/>
      <c r="P39" s="1125"/>
      <c r="Q39" s="1125"/>
      <c r="R39" s="1125"/>
      <c r="S39" s="1125"/>
      <c r="T39" s="1125"/>
      <c r="U39" s="1125"/>
      <c r="V39" s="1125"/>
      <c r="W39" s="1125"/>
      <c r="X39" s="1125"/>
      <c r="Y39" s="1125"/>
      <c r="Z39" s="1125"/>
      <c r="AA39" s="1125"/>
      <c r="AB39" s="1125"/>
      <c r="AC39" s="1125"/>
      <c r="AD39" s="1125"/>
      <c r="AE39" s="1125"/>
      <c r="AF39" s="1125"/>
      <c r="AG39" s="1125"/>
      <c r="AH39" s="1125"/>
      <c r="AI39" s="1125"/>
    </row>
    <row r="40" spans="1:35" ht="15" customHeight="1">
      <c r="A40" s="424"/>
      <c r="B40" s="1121" t="s">
        <v>75</v>
      </c>
      <c r="C40" s="1122"/>
      <c r="D40" s="1122"/>
      <c r="E40" s="1122"/>
      <c r="F40" s="1122"/>
      <c r="G40" s="1122"/>
      <c r="H40" s="1122"/>
      <c r="I40" s="1122"/>
      <c r="J40" s="1126" t="str">
        <f>IF(入力用データシート!B7=入力用データシート!CA9,入力用データシート!B125,"")</f>
        <v/>
      </c>
      <c r="K40" s="1126"/>
      <c r="L40" s="1126"/>
      <c r="M40" s="1126"/>
      <c r="N40" s="1126"/>
      <c r="O40" s="1126"/>
      <c r="P40" s="1126"/>
      <c r="Q40" s="1126"/>
      <c r="R40" s="1126"/>
      <c r="S40" s="1126"/>
      <c r="T40" s="1126"/>
      <c r="U40" s="1126"/>
      <c r="V40" s="1126"/>
      <c r="W40" s="1126"/>
      <c r="X40" s="1126"/>
      <c r="Y40" s="1126"/>
      <c r="Z40" s="1126"/>
      <c r="AA40" s="1126"/>
      <c r="AB40" s="1126"/>
      <c r="AC40" s="1126"/>
      <c r="AD40" s="1126"/>
      <c r="AE40" s="1126"/>
      <c r="AF40" s="1126"/>
      <c r="AG40" s="1126"/>
      <c r="AH40" s="1126"/>
      <c r="AI40" s="1126"/>
    </row>
    <row r="41" spans="1:35" ht="15" customHeight="1">
      <c r="A41" s="424"/>
      <c r="B41" s="1123"/>
      <c r="C41" s="1124"/>
      <c r="D41" s="1124"/>
      <c r="E41" s="1124"/>
      <c r="F41" s="1124"/>
      <c r="G41" s="1124"/>
      <c r="H41" s="1124"/>
      <c r="I41" s="1124"/>
      <c r="J41" s="1126"/>
      <c r="K41" s="1126"/>
      <c r="L41" s="1126"/>
      <c r="M41" s="1126"/>
      <c r="N41" s="1126"/>
      <c r="O41" s="1126"/>
      <c r="P41" s="1126"/>
      <c r="Q41" s="1126"/>
      <c r="R41" s="1126"/>
      <c r="S41" s="1126"/>
      <c r="T41" s="1126"/>
      <c r="U41" s="1126"/>
      <c r="V41" s="1126"/>
      <c r="W41" s="1126"/>
      <c r="X41" s="1126"/>
      <c r="Y41" s="1126"/>
      <c r="Z41" s="1126"/>
      <c r="AA41" s="1126"/>
      <c r="AB41" s="1126"/>
      <c r="AC41" s="1126"/>
      <c r="AD41" s="1126"/>
      <c r="AE41" s="1126"/>
      <c r="AF41" s="1126"/>
      <c r="AG41" s="1126"/>
      <c r="AH41" s="1126"/>
      <c r="AI41" s="1126"/>
    </row>
    <row r="42" spans="1:35" ht="17.100000000000001" customHeight="1"/>
    <row r="43" spans="1:35" ht="17.100000000000001" customHeight="1">
      <c r="B43" s="426" t="s">
        <v>483</v>
      </c>
    </row>
    <row r="44" spans="1:35" ht="17.100000000000001" customHeight="1">
      <c r="D44" s="427"/>
    </row>
    <row r="45" spans="1:35" ht="17.100000000000001" customHeight="1" thickBot="1">
      <c r="B45" s="428"/>
      <c r="C45" s="428"/>
      <c r="D45" s="428"/>
      <c r="E45" s="428"/>
      <c r="F45" s="428"/>
      <c r="G45" s="428"/>
      <c r="H45" s="428"/>
      <c r="I45" s="428"/>
      <c r="J45" s="428"/>
      <c r="K45" s="428"/>
      <c r="L45" s="428"/>
      <c r="M45" s="428"/>
      <c r="N45" s="428"/>
      <c r="O45" s="428"/>
      <c r="P45" s="428"/>
      <c r="Q45" s="428"/>
      <c r="R45" s="428"/>
      <c r="S45" s="428"/>
      <c r="T45" s="428"/>
      <c r="U45" s="428"/>
      <c r="V45" s="428"/>
      <c r="W45" s="428"/>
      <c r="X45" s="428"/>
      <c r="Y45" s="428"/>
      <c r="Z45" s="428"/>
      <c r="AA45" s="428"/>
      <c r="AB45" s="428"/>
      <c r="AC45" s="428"/>
      <c r="AD45" s="428"/>
      <c r="AE45" s="428"/>
      <c r="AF45" s="428"/>
      <c r="AG45" s="428"/>
      <c r="AH45" s="428"/>
      <c r="AI45" s="428"/>
    </row>
    <row r="46" spans="1:35" ht="17.100000000000001" customHeight="1"/>
    <row r="47" spans="1:35" ht="15" customHeight="1">
      <c r="B47" s="419" t="s">
        <v>476</v>
      </c>
    </row>
    <row r="48" spans="1:35" ht="20.100000000000001" customHeight="1">
      <c r="A48" s="424"/>
      <c r="B48" s="1127" t="s">
        <v>477</v>
      </c>
      <c r="C48" s="1127"/>
      <c r="D48" s="1127"/>
      <c r="E48" s="1127"/>
      <c r="F48" s="1127"/>
      <c r="G48" s="1127"/>
      <c r="H48" s="1127"/>
      <c r="I48" s="1127"/>
      <c r="J48" s="1129" t="s">
        <v>478</v>
      </c>
      <c r="K48" s="1129"/>
      <c r="L48" s="1129"/>
      <c r="M48" s="1129"/>
      <c r="N48" s="1129"/>
      <c r="O48" s="1129"/>
      <c r="P48" s="1129"/>
      <c r="Q48" s="1129"/>
      <c r="R48" s="1129"/>
      <c r="S48" s="1129"/>
      <c r="T48" s="1129"/>
      <c r="U48" s="1129" t="s">
        <v>479</v>
      </c>
      <c r="V48" s="1129"/>
      <c r="W48" s="1129"/>
      <c r="X48" s="1129"/>
      <c r="Y48" s="1129"/>
      <c r="Z48" s="1129"/>
      <c r="AA48" s="1129"/>
      <c r="AB48" s="1129"/>
      <c r="AC48" s="1129"/>
      <c r="AD48" s="1129"/>
      <c r="AE48" s="1129"/>
      <c r="AF48" s="1129"/>
      <c r="AG48" s="1129"/>
      <c r="AH48" s="1129"/>
      <c r="AI48" s="1129"/>
    </row>
    <row r="49" spans="1:35" ht="20.100000000000001" customHeight="1">
      <c r="A49" s="424"/>
      <c r="B49" s="1128"/>
      <c r="C49" s="1128"/>
      <c r="D49" s="1128"/>
      <c r="E49" s="1128"/>
      <c r="F49" s="1128"/>
      <c r="G49" s="1128"/>
      <c r="H49" s="1128"/>
      <c r="I49" s="1128"/>
      <c r="J49" s="1130"/>
      <c r="K49" s="1130"/>
      <c r="L49" s="1130"/>
      <c r="M49" s="1130"/>
      <c r="N49" s="1130"/>
      <c r="O49" s="1130"/>
      <c r="P49" s="1130"/>
      <c r="Q49" s="1130"/>
      <c r="R49" s="1130"/>
      <c r="S49" s="1130"/>
      <c r="T49" s="1130"/>
      <c r="U49" s="1130"/>
      <c r="V49" s="1130"/>
      <c r="W49" s="1130"/>
      <c r="X49" s="1130"/>
      <c r="Y49" s="1130"/>
      <c r="Z49" s="1130"/>
      <c r="AA49" s="1130"/>
      <c r="AB49" s="1130"/>
      <c r="AC49" s="1130"/>
      <c r="AD49" s="1130"/>
      <c r="AE49" s="1130"/>
      <c r="AF49" s="1130"/>
      <c r="AG49" s="1130"/>
      <c r="AH49" s="1130"/>
      <c r="AI49" s="1130"/>
    </row>
    <row r="50" spans="1:35" ht="63.75" customHeight="1"/>
    <row r="51" spans="1:35" ht="12.95" customHeight="1"/>
    <row r="52" spans="1:35" ht="12.95" customHeight="1"/>
    <row r="53" spans="1:35" ht="12.95" customHeight="1"/>
    <row r="54" spans="1:35" ht="12.95" customHeight="1"/>
    <row r="55" spans="1:35" ht="12.95" customHeight="1"/>
    <row r="56" spans="1:35" ht="9.9499999999999993" customHeight="1"/>
    <row r="57" spans="1:35" ht="9.9499999999999993" customHeight="1"/>
    <row r="58" spans="1:35" ht="9.9499999999999993" customHeight="1"/>
    <row r="59" spans="1:35" ht="9.9499999999999993" customHeight="1"/>
    <row r="60" spans="1:35" ht="9.9499999999999993" customHeight="1"/>
    <row r="61" spans="1:35" ht="9.9499999999999993" customHeight="1"/>
    <row r="62" spans="1:35" ht="9.9499999999999993" customHeight="1"/>
    <row r="63" spans="1:35" ht="9.9499999999999993" customHeight="1"/>
    <row r="64" spans="1:35" ht="9.9499999999999993" customHeight="1"/>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sheetData>
  <sheetProtection algorithmName="SHA-512" hashValue="26gxZe+7u6ek32ervrEGcCqlhXI7RysKnDYKU8ZQeZWV19+GTpbik6XeVSyE8TdJEjxtMvyZldFpkEtfobyy/g==" saltValue="ij/YwbsWDZLefC6rHs2lAg==" spinCount="100000" sheet="1" objects="1" scenarios="1" selectLockedCells="1"/>
  <mergeCells count="43">
    <mergeCell ref="A1:I2"/>
    <mergeCell ref="O2:P2"/>
    <mergeCell ref="T10:AJ10"/>
    <mergeCell ref="Y11:AJ11"/>
    <mergeCell ref="AB13:AI13"/>
    <mergeCell ref="AA12:AJ12"/>
    <mergeCell ref="A16:AJ16"/>
    <mergeCell ref="A17:AJ17"/>
    <mergeCell ref="B20:AI22"/>
    <mergeCell ref="A24:AJ24"/>
    <mergeCell ref="B26:I31"/>
    <mergeCell ref="J26:S27"/>
    <mergeCell ref="T26:AB27"/>
    <mergeCell ref="AC26:AD27"/>
    <mergeCell ref="AE26:AI27"/>
    <mergeCell ref="J28:S29"/>
    <mergeCell ref="T28:AB29"/>
    <mergeCell ref="AC28:AD29"/>
    <mergeCell ref="AE28:AI29"/>
    <mergeCell ref="J30:S31"/>
    <mergeCell ref="T30:AB31"/>
    <mergeCell ref="AC30:AD31"/>
    <mergeCell ref="AE30:AI31"/>
    <mergeCell ref="B32:I33"/>
    <mergeCell ref="J32:T33"/>
    <mergeCell ref="U32:X33"/>
    <mergeCell ref="Y32:AI33"/>
    <mergeCell ref="B34:I35"/>
    <mergeCell ref="J34:T35"/>
    <mergeCell ref="U34:X35"/>
    <mergeCell ref="Y34:AI35"/>
    <mergeCell ref="B36:I37"/>
    <mergeCell ref="J36:P37"/>
    <mergeCell ref="Q36:T37"/>
    <mergeCell ref="U36:AI37"/>
    <mergeCell ref="B38:I39"/>
    <mergeCell ref="J38:AI39"/>
    <mergeCell ref="B40:I41"/>
    <mergeCell ref="J40:AI41"/>
    <mergeCell ref="B48:I49"/>
    <mergeCell ref="J48:T49"/>
    <mergeCell ref="U48:X49"/>
    <mergeCell ref="Y48:AI49"/>
  </mergeCells>
  <phoneticPr fontId="1"/>
  <pageMargins left="0.7" right="0.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8184D-FAFB-41CA-847B-1BBED004B8AE}">
  <sheetPr codeName="Sheet14">
    <tabColor theme="3" tint="0.749992370372631"/>
  </sheetPr>
  <dimension ref="A1:AS63"/>
  <sheetViews>
    <sheetView showGridLines="0" showZeros="0" view="pageBreakPreview" topLeftCell="B1" zoomScaleNormal="100" zoomScaleSheetLayoutView="100" workbookViewId="0">
      <selection activeCell="AS1" sqref="AS1:AS3"/>
    </sheetView>
  </sheetViews>
  <sheetFormatPr defaultRowHeight="13.5"/>
  <cols>
    <col min="1" max="1" width="2.5" style="1" customWidth="1"/>
    <col min="2" max="9" width="2.625" style="393" customWidth="1"/>
    <col min="10" max="13" width="3.25" style="393" customWidth="1"/>
    <col min="14" max="24" width="2.125" style="393" customWidth="1"/>
    <col min="25" max="28" width="2.625" style="393" customWidth="1"/>
    <col min="29" max="31" width="2.125" style="393" customWidth="1"/>
    <col min="32" max="37" width="3.375" style="393" customWidth="1"/>
    <col min="38" max="44" width="1.125" style="1" customWidth="1"/>
    <col min="45" max="16384" width="9" style="1"/>
  </cols>
  <sheetData>
    <row r="1" spans="1:45" ht="17.25" customHeight="1">
      <c r="AS1" s="1156" t="s">
        <v>375</v>
      </c>
    </row>
    <row r="2" spans="1:45" ht="17.25" customHeight="1">
      <c r="B2" s="393" t="s">
        <v>484</v>
      </c>
      <c r="AS2" s="1157"/>
    </row>
    <row r="3" spans="1:45" ht="17.25" customHeight="1" thickBot="1">
      <c r="B3" s="410"/>
      <c r="AS3" s="1158"/>
    </row>
    <row r="4" spans="1:45" ht="17.25" customHeight="1">
      <c r="B4" s="893" t="s">
        <v>458</v>
      </c>
      <c r="C4" s="893"/>
      <c r="D4" s="893"/>
      <c r="E4" s="893"/>
      <c r="F4" s="893"/>
      <c r="G4" s="893"/>
      <c r="H4" s="893"/>
      <c r="I4" s="893"/>
      <c r="J4" s="893"/>
      <c r="K4" s="893"/>
      <c r="L4" s="893"/>
      <c r="M4" s="893"/>
      <c r="N4" s="893"/>
      <c r="O4" s="893"/>
      <c r="P4" s="893"/>
      <c r="Q4" s="893"/>
      <c r="R4" s="893"/>
      <c r="S4" s="893"/>
      <c r="T4" s="893"/>
      <c r="U4" s="893"/>
      <c r="V4" s="893"/>
      <c r="W4" s="893"/>
      <c r="X4" s="893"/>
      <c r="Y4" s="893"/>
      <c r="Z4" s="893"/>
      <c r="AA4" s="893"/>
      <c r="AB4" s="893"/>
      <c r="AC4" s="893"/>
      <c r="AD4" s="893"/>
      <c r="AE4" s="893"/>
      <c r="AF4" s="893"/>
      <c r="AG4" s="893"/>
      <c r="AH4" s="893"/>
      <c r="AI4" s="893"/>
      <c r="AJ4" s="893"/>
      <c r="AK4" s="893"/>
    </row>
    <row r="5" spans="1:45" ht="17.25" customHeight="1">
      <c r="B5" s="893" t="s">
        <v>485</v>
      </c>
      <c r="C5" s="893"/>
      <c r="D5" s="893"/>
      <c r="E5" s="893"/>
      <c r="F5" s="893"/>
      <c r="G5" s="893"/>
      <c r="H5" s="893"/>
      <c r="I5" s="893"/>
      <c r="J5" s="893"/>
      <c r="K5" s="893"/>
      <c r="L5" s="893"/>
      <c r="M5" s="893"/>
      <c r="N5" s="893"/>
      <c r="O5" s="893"/>
      <c r="P5" s="893"/>
      <c r="Q5" s="893"/>
      <c r="R5" s="893"/>
      <c r="S5" s="893"/>
      <c r="T5" s="893"/>
      <c r="U5" s="893"/>
      <c r="V5" s="893"/>
      <c r="W5" s="893"/>
      <c r="X5" s="893"/>
      <c r="Y5" s="893"/>
      <c r="Z5" s="893"/>
      <c r="AA5" s="893"/>
      <c r="AB5" s="893"/>
      <c r="AC5" s="893"/>
      <c r="AD5" s="893"/>
      <c r="AE5" s="893"/>
      <c r="AF5" s="893"/>
      <c r="AG5" s="893"/>
      <c r="AH5" s="893"/>
      <c r="AI5" s="893"/>
      <c r="AJ5" s="893"/>
      <c r="AK5" s="893"/>
    </row>
    <row r="6" spans="1:45" ht="17.25" customHeight="1">
      <c r="B6" s="893" t="s">
        <v>491</v>
      </c>
      <c r="C6" s="893"/>
      <c r="D6" s="893"/>
      <c r="E6" s="893"/>
      <c r="F6" s="893"/>
      <c r="G6" s="893"/>
      <c r="H6" s="893"/>
      <c r="I6" s="893"/>
      <c r="J6" s="893"/>
      <c r="K6" s="893"/>
      <c r="L6" s="893"/>
      <c r="M6" s="893"/>
      <c r="N6" s="893"/>
      <c r="O6" s="893"/>
      <c r="P6" s="893"/>
      <c r="Q6" s="893"/>
      <c r="R6" s="893"/>
      <c r="S6" s="893"/>
      <c r="T6" s="893"/>
      <c r="U6" s="893"/>
      <c r="V6" s="893"/>
      <c r="W6" s="893"/>
      <c r="X6" s="893"/>
      <c r="Y6" s="893"/>
      <c r="Z6" s="893"/>
      <c r="AA6" s="893"/>
      <c r="AB6" s="893"/>
      <c r="AC6" s="893"/>
      <c r="AD6" s="893"/>
      <c r="AE6" s="893"/>
      <c r="AF6" s="893"/>
      <c r="AG6" s="893"/>
      <c r="AH6" s="893"/>
      <c r="AI6" s="893"/>
      <c r="AJ6" s="893"/>
      <c r="AK6" s="893"/>
    </row>
    <row r="7" spans="1:45" ht="17.25" customHeight="1">
      <c r="B7" s="1045" t="s">
        <v>486</v>
      </c>
      <c r="C7" s="1045"/>
      <c r="D7" s="1045"/>
      <c r="E7" s="1045"/>
      <c r="F7" s="1045"/>
      <c r="G7" s="1045"/>
      <c r="H7" s="1045"/>
      <c r="I7" s="1045"/>
      <c r="J7" s="1162" t="s">
        <v>487</v>
      </c>
      <c r="K7" s="1162"/>
      <c r="L7" s="1162"/>
      <c r="M7" s="1162"/>
      <c r="N7" s="1162" t="s">
        <v>488</v>
      </c>
      <c r="O7" s="1162"/>
      <c r="P7" s="1162"/>
      <c r="Q7" s="1162" t="s">
        <v>492</v>
      </c>
      <c r="R7" s="1162"/>
      <c r="S7" s="1162"/>
      <c r="T7" s="1162"/>
      <c r="U7" s="1162" t="s">
        <v>493</v>
      </c>
      <c r="V7" s="1162"/>
      <c r="W7" s="1162"/>
      <c r="X7" s="1162"/>
      <c r="Y7" s="1162" t="s">
        <v>489</v>
      </c>
      <c r="Z7" s="1162"/>
      <c r="AA7" s="1162"/>
      <c r="AB7" s="1162"/>
      <c r="AC7" s="1162" t="s">
        <v>490</v>
      </c>
      <c r="AD7" s="1162"/>
      <c r="AE7" s="1162"/>
      <c r="AF7" s="1162" t="s">
        <v>494</v>
      </c>
      <c r="AG7" s="810"/>
      <c r="AH7" s="810"/>
      <c r="AI7" s="810"/>
      <c r="AJ7" s="810"/>
      <c r="AK7" s="810"/>
    </row>
    <row r="8" spans="1:45" ht="17.25" customHeight="1">
      <c r="B8" s="1045"/>
      <c r="C8" s="1045"/>
      <c r="D8" s="1045"/>
      <c r="E8" s="1045"/>
      <c r="F8" s="1045"/>
      <c r="G8" s="1045"/>
      <c r="H8" s="1045"/>
      <c r="I8" s="1045"/>
      <c r="J8" s="1162"/>
      <c r="K8" s="1162"/>
      <c r="L8" s="1162"/>
      <c r="M8" s="1162"/>
      <c r="N8" s="1162"/>
      <c r="O8" s="1162"/>
      <c r="P8" s="1162"/>
      <c r="Q8" s="1162"/>
      <c r="R8" s="1162"/>
      <c r="S8" s="1162"/>
      <c r="T8" s="1162"/>
      <c r="U8" s="1162"/>
      <c r="V8" s="1162"/>
      <c r="W8" s="1162"/>
      <c r="X8" s="1162"/>
      <c r="Y8" s="1162"/>
      <c r="Z8" s="1162"/>
      <c r="AA8" s="1162"/>
      <c r="AB8" s="1162"/>
      <c r="AC8" s="1162"/>
      <c r="AD8" s="1162"/>
      <c r="AE8" s="1162"/>
      <c r="AF8" s="810"/>
      <c r="AG8" s="810"/>
      <c r="AH8" s="810"/>
      <c r="AI8" s="810"/>
      <c r="AJ8" s="810"/>
      <c r="AK8" s="810"/>
    </row>
    <row r="9" spans="1:45" ht="17.25" customHeight="1">
      <c r="B9" s="1045"/>
      <c r="C9" s="1045"/>
      <c r="D9" s="1045"/>
      <c r="E9" s="1045"/>
      <c r="F9" s="1045"/>
      <c r="G9" s="1045"/>
      <c r="H9" s="1045"/>
      <c r="I9" s="1045"/>
      <c r="J9" s="1162"/>
      <c r="K9" s="1162"/>
      <c r="L9" s="1162"/>
      <c r="M9" s="1162"/>
      <c r="N9" s="1162"/>
      <c r="O9" s="1162"/>
      <c r="P9" s="1162"/>
      <c r="Q9" s="1162"/>
      <c r="R9" s="1162"/>
      <c r="S9" s="1162"/>
      <c r="T9" s="1162"/>
      <c r="U9" s="1162"/>
      <c r="V9" s="1162"/>
      <c r="W9" s="1162"/>
      <c r="X9" s="1162"/>
      <c r="Y9" s="1162"/>
      <c r="Z9" s="1162"/>
      <c r="AA9" s="1162"/>
      <c r="AB9" s="1162"/>
      <c r="AC9" s="1162"/>
      <c r="AD9" s="1162"/>
      <c r="AE9" s="1162"/>
      <c r="AF9" s="810"/>
      <c r="AG9" s="810"/>
      <c r="AH9" s="810"/>
      <c r="AI9" s="810"/>
      <c r="AJ9" s="810"/>
      <c r="AK9" s="810"/>
    </row>
    <row r="10" spans="1:45" ht="17.25" customHeight="1">
      <c r="A10" s="1155"/>
      <c r="B10" s="862" t="str">
        <f>IF(入力用データシート!B7=入力用データシート!CA9,VLOOKUP('完了⑤（様式第１０(第８条関係)）'!AS1,入力用データシート!$A$169:$BP$218,31,0),"")</f>
        <v/>
      </c>
      <c r="C10" s="863"/>
      <c r="D10" s="863"/>
      <c r="E10" s="863"/>
      <c r="F10" s="863"/>
      <c r="G10" s="863"/>
      <c r="H10" s="863"/>
      <c r="I10" s="989"/>
      <c r="J10" s="1166" t="str">
        <f>IF(入力用データシート!B7=入力用データシート!CA9,VLOOKUP('完了⑤（様式第１０(第８条関係)）'!AS1,入力用データシート!$A$169:$BP$218,38,0)&amp;"-"&amp;VLOOKUP('完了⑤（様式第１０(第８条関係)）'!AS1,入力用データシート!$A$169:$BP$218,40,0),"")</f>
        <v/>
      </c>
      <c r="K10" s="1167"/>
      <c r="L10" s="1167"/>
      <c r="M10" s="1168"/>
      <c r="N10" s="899">
        <v>1</v>
      </c>
      <c r="O10" s="930"/>
      <c r="P10" s="931"/>
      <c r="Q10" s="1171" t="str">
        <f>IF(入力用データシート!B7=入力用データシート!CA9,VLOOKUP('完了⑤（様式第１０(第８条関係)）'!AS1,入力用データシート!$A$169:$BP$218,49,0),"")</f>
        <v/>
      </c>
      <c r="R10" s="1172"/>
      <c r="S10" s="1172"/>
      <c r="T10" s="1173"/>
      <c r="U10" s="1177" t="str">
        <f>Q10</f>
        <v/>
      </c>
      <c r="V10" s="1167"/>
      <c r="W10" s="1167"/>
      <c r="X10" s="1168"/>
      <c r="Y10" s="1178" t="str">
        <f>IF(入力用データシート!B7=入力用データシート!CA9,VLOOKUP('完了⑤（様式第１０(第８条関係)）'!AS1,入力用データシート!$A$169:$BP$218,47,0),"")</f>
        <v/>
      </c>
      <c r="Z10" s="1179"/>
      <c r="AA10" s="1179"/>
      <c r="AB10" s="1180"/>
      <c r="AC10" s="899" t="str">
        <f>IF(入力用データシート!B7=入力用データシート!CA9,VLOOKUP('完了⑤（様式第１０(第８条関係)）'!AS1,入力用データシート!$A$169:$BP$218,46,0),"")</f>
        <v/>
      </c>
      <c r="AD10" s="930"/>
      <c r="AE10" s="931"/>
      <c r="AF10" s="1166" t="str">
        <f>IF(入力用データシート!B7=入力用データシート!CA9,VLOOKUP('完了⑤（様式第１０(第８条関係)）'!AS1,入力用データシート!$A$169:$BP$218,7,0),"")</f>
        <v/>
      </c>
      <c r="AG10" s="1167"/>
      <c r="AH10" s="1167"/>
      <c r="AI10" s="1167"/>
      <c r="AJ10" s="1167"/>
      <c r="AK10" s="1168"/>
    </row>
    <row r="11" spans="1:45" ht="17.25" customHeight="1">
      <c r="A11" s="1155"/>
      <c r="B11" s="1163" t="str">
        <f>IF(入力用データシート!B7=入力用データシート!CA9,VLOOKUP('完了⑤（様式第１０(第８条関係)）'!AS1,入力用データシート!$A$169:$BP$218,19,0)&amp;" "&amp;VLOOKUP('完了⑤（様式第１０(第８条関係)）'!AS1,入力用データシート!$A$169:$BP$218,20,0)&amp;" "&amp;VLOOKUP('完了⑤（様式第１０(第８条関係)）'!AS1,入力用データシート!$A$169:$BP$218,21,0)&amp;" "&amp;VLOOKUP('完了⑤（様式第１０(第８条関係)）'!AS1,入力用データシート!$A$169:$BP$218,22,0),"")</f>
        <v/>
      </c>
      <c r="C11" s="1164"/>
      <c r="D11" s="1164"/>
      <c r="E11" s="1164"/>
      <c r="F11" s="1164"/>
      <c r="G11" s="1164"/>
      <c r="H11" s="1164"/>
      <c r="I11" s="1165"/>
      <c r="J11" s="1163"/>
      <c r="K11" s="1169"/>
      <c r="L11" s="1169"/>
      <c r="M11" s="1165"/>
      <c r="N11" s="932"/>
      <c r="O11" s="1170"/>
      <c r="P11" s="934"/>
      <c r="Q11" s="1174"/>
      <c r="R11" s="1175"/>
      <c r="S11" s="1175"/>
      <c r="T11" s="1176"/>
      <c r="U11" s="1163"/>
      <c r="V11" s="1169"/>
      <c r="W11" s="1169"/>
      <c r="X11" s="1165"/>
      <c r="Y11" s="1159"/>
      <c r="Z11" s="1160"/>
      <c r="AA11" s="1160"/>
      <c r="AB11" s="1161"/>
      <c r="AC11" s="932"/>
      <c r="AD11" s="1170"/>
      <c r="AE11" s="934"/>
      <c r="AF11" s="1163"/>
      <c r="AG11" s="1169"/>
      <c r="AH11" s="1169"/>
      <c r="AI11" s="1169"/>
      <c r="AJ11" s="1169"/>
      <c r="AK11" s="1165"/>
    </row>
    <row r="12" spans="1:45" ht="17.25" customHeight="1">
      <c r="A12" s="1155"/>
      <c r="B12" s="429"/>
      <c r="C12" s="430"/>
      <c r="D12" s="430"/>
      <c r="E12" s="430"/>
      <c r="F12" s="430"/>
      <c r="G12" s="430"/>
      <c r="H12" s="430"/>
      <c r="I12" s="431"/>
      <c r="J12" s="429"/>
      <c r="K12" s="430"/>
      <c r="L12" s="430"/>
      <c r="M12" s="431"/>
      <c r="N12" s="429"/>
      <c r="O12" s="430"/>
      <c r="P12" s="431"/>
      <c r="Q12" s="429"/>
      <c r="R12" s="430"/>
      <c r="S12" s="430"/>
      <c r="T12" s="431"/>
      <c r="U12" s="429"/>
      <c r="V12" s="430"/>
      <c r="W12" s="430"/>
      <c r="X12" s="431"/>
      <c r="Y12" s="1159"/>
      <c r="Z12" s="1160"/>
      <c r="AA12" s="1160"/>
      <c r="AB12" s="1161"/>
      <c r="AC12" s="429"/>
      <c r="AD12" s="430"/>
      <c r="AE12" s="431"/>
      <c r="AF12" s="429"/>
      <c r="AG12" s="430"/>
      <c r="AH12" s="430"/>
      <c r="AI12" s="430"/>
      <c r="AJ12" s="430"/>
      <c r="AK12" s="431"/>
    </row>
    <row r="13" spans="1:45" ht="17.25" customHeight="1">
      <c r="A13" s="1155"/>
      <c r="B13" s="429"/>
      <c r="C13" s="430"/>
      <c r="D13" s="430"/>
      <c r="E13" s="430"/>
      <c r="F13" s="430"/>
      <c r="G13" s="430"/>
      <c r="H13" s="430"/>
      <c r="I13" s="431"/>
      <c r="J13" s="429"/>
      <c r="K13" s="430"/>
      <c r="L13" s="430"/>
      <c r="M13" s="431"/>
      <c r="N13" s="429"/>
      <c r="O13" s="430"/>
      <c r="P13" s="431"/>
      <c r="Q13" s="429"/>
      <c r="R13" s="430"/>
      <c r="S13" s="430"/>
      <c r="T13" s="431"/>
      <c r="U13" s="429"/>
      <c r="V13" s="430"/>
      <c r="W13" s="430"/>
      <c r="X13" s="431"/>
      <c r="Y13" s="1159"/>
      <c r="Z13" s="1160"/>
      <c r="AA13" s="1160"/>
      <c r="AB13" s="1161"/>
      <c r="AC13" s="429"/>
      <c r="AD13" s="430"/>
      <c r="AE13" s="431"/>
      <c r="AF13" s="429"/>
      <c r="AG13" s="430"/>
      <c r="AH13" s="430"/>
      <c r="AI13" s="430"/>
      <c r="AJ13" s="430"/>
      <c r="AK13" s="431"/>
    </row>
    <row r="14" spans="1:45" ht="17.25" customHeight="1">
      <c r="A14" s="1155"/>
      <c r="B14" s="429"/>
      <c r="C14" s="430"/>
      <c r="D14" s="430"/>
      <c r="E14" s="430"/>
      <c r="F14" s="430"/>
      <c r="G14" s="430"/>
      <c r="H14" s="430"/>
      <c r="I14" s="431"/>
      <c r="J14" s="429"/>
      <c r="K14" s="430"/>
      <c r="L14" s="430"/>
      <c r="M14" s="431"/>
      <c r="N14" s="429"/>
      <c r="O14" s="430"/>
      <c r="P14" s="431"/>
      <c r="Q14" s="429"/>
      <c r="R14" s="430"/>
      <c r="S14" s="430"/>
      <c r="T14" s="431"/>
      <c r="U14" s="429"/>
      <c r="V14" s="430"/>
      <c r="W14" s="430"/>
      <c r="X14" s="431"/>
      <c r="Y14" s="429"/>
      <c r="Z14" s="430"/>
      <c r="AA14" s="430"/>
      <c r="AB14" s="431"/>
      <c r="AC14" s="429"/>
      <c r="AD14" s="430"/>
      <c r="AE14" s="431"/>
      <c r="AF14" s="429"/>
      <c r="AG14" s="430"/>
      <c r="AH14" s="430"/>
      <c r="AI14" s="430"/>
      <c r="AJ14" s="430"/>
      <c r="AK14" s="431"/>
    </row>
    <row r="15" spans="1:45" ht="17.25" customHeight="1">
      <c r="A15" s="1155"/>
      <c r="B15" s="429"/>
      <c r="C15" s="430"/>
      <c r="D15" s="430"/>
      <c r="E15" s="430"/>
      <c r="F15" s="430"/>
      <c r="G15" s="430"/>
      <c r="H15" s="430"/>
      <c r="I15" s="431"/>
      <c r="J15" s="429"/>
      <c r="K15" s="430"/>
      <c r="L15" s="430"/>
      <c r="M15" s="431"/>
      <c r="N15" s="429"/>
      <c r="O15" s="430"/>
      <c r="P15" s="431"/>
      <c r="Q15" s="429"/>
      <c r="R15" s="430"/>
      <c r="S15" s="430"/>
      <c r="T15" s="431"/>
      <c r="U15" s="429"/>
      <c r="V15" s="430"/>
      <c r="W15" s="430"/>
      <c r="X15" s="431"/>
      <c r="Y15" s="429"/>
      <c r="Z15" s="430"/>
      <c r="AA15" s="430"/>
      <c r="AB15" s="431"/>
      <c r="AC15" s="429"/>
      <c r="AD15" s="430"/>
      <c r="AE15" s="431"/>
      <c r="AF15" s="429"/>
      <c r="AG15" s="430"/>
      <c r="AH15" s="430"/>
      <c r="AI15" s="430"/>
      <c r="AJ15" s="430"/>
      <c r="AK15" s="431"/>
    </row>
    <row r="16" spans="1:45" ht="17.25" customHeight="1">
      <c r="A16" s="1155"/>
      <c r="B16" s="429"/>
      <c r="C16" s="430"/>
      <c r="D16" s="430"/>
      <c r="E16" s="430"/>
      <c r="F16" s="430"/>
      <c r="G16" s="430"/>
      <c r="H16" s="430"/>
      <c r="I16" s="431"/>
      <c r="J16" s="429"/>
      <c r="K16" s="430"/>
      <c r="L16" s="430"/>
      <c r="M16" s="431"/>
      <c r="N16" s="429"/>
      <c r="O16" s="430"/>
      <c r="P16" s="431"/>
      <c r="Q16" s="429"/>
      <c r="R16" s="430"/>
      <c r="S16" s="430"/>
      <c r="T16" s="431"/>
      <c r="U16" s="429"/>
      <c r="V16" s="430"/>
      <c r="W16" s="430"/>
      <c r="X16" s="431"/>
      <c r="Y16" s="429"/>
      <c r="Z16" s="430"/>
      <c r="AA16" s="430"/>
      <c r="AB16" s="431"/>
      <c r="AC16" s="429"/>
      <c r="AD16" s="430"/>
      <c r="AE16" s="431"/>
      <c r="AF16" s="429"/>
      <c r="AG16" s="430"/>
      <c r="AH16" s="430"/>
      <c r="AI16" s="430"/>
      <c r="AJ16" s="430"/>
      <c r="AK16" s="431"/>
    </row>
    <row r="17" spans="1:37" ht="17.25" customHeight="1">
      <c r="A17" s="1155"/>
      <c r="B17" s="429"/>
      <c r="C17" s="430"/>
      <c r="D17" s="430"/>
      <c r="E17" s="430"/>
      <c r="F17" s="430"/>
      <c r="G17" s="430"/>
      <c r="H17" s="430"/>
      <c r="I17" s="431"/>
      <c r="J17" s="429"/>
      <c r="K17" s="430"/>
      <c r="L17" s="430"/>
      <c r="M17" s="431"/>
      <c r="N17" s="429"/>
      <c r="O17" s="430"/>
      <c r="P17" s="431"/>
      <c r="Q17" s="429"/>
      <c r="R17" s="430"/>
      <c r="S17" s="430"/>
      <c r="T17" s="431"/>
      <c r="U17" s="429"/>
      <c r="V17" s="430"/>
      <c r="W17" s="430"/>
      <c r="X17" s="431"/>
      <c r="Y17" s="429"/>
      <c r="Z17" s="430"/>
      <c r="AA17" s="430"/>
      <c r="AB17" s="431"/>
      <c r="AC17" s="429"/>
      <c r="AD17" s="430"/>
      <c r="AE17" s="431"/>
      <c r="AF17" s="429"/>
      <c r="AG17" s="430"/>
      <c r="AH17" s="430"/>
      <c r="AI17" s="430"/>
      <c r="AJ17" s="430"/>
      <c r="AK17" s="431"/>
    </row>
    <row r="18" spans="1:37" ht="17.25" customHeight="1">
      <c r="A18" s="1155"/>
      <c r="B18" s="429"/>
      <c r="C18" s="430"/>
      <c r="D18" s="430"/>
      <c r="E18" s="430"/>
      <c r="F18" s="430"/>
      <c r="G18" s="430"/>
      <c r="H18" s="430"/>
      <c r="I18" s="431"/>
      <c r="J18" s="429"/>
      <c r="K18" s="430"/>
      <c r="L18" s="430"/>
      <c r="M18" s="431"/>
      <c r="N18" s="429"/>
      <c r="O18" s="430"/>
      <c r="P18" s="431"/>
      <c r="Q18" s="429"/>
      <c r="R18" s="430"/>
      <c r="S18" s="430"/>
      <c r="T18" s="431"/>
      <c r="U18" s="429"/>
      <c r="V18" s="430"/>
      <c r="W18" s="430"/>
      <c r="X18" s="431"/>
      <c r="Y18" s="429"/>
      <c r="Z18" s="430"/>
      <c r="AA18" s="430"/>
      <c r="AB18" s="431"/>
      <c r="AC18" s="429"/>
      <c r="AD18" s="430"/>
      <c r="AE18" s="431"/>
      <c r="AF18" s="429"/>
      <c r="AG18" s="430"/>
      <c r="AH18" s="430"/>
      <c r="AI18" s="430"/>
      <c r="AJ18" s="430"/>
      <c r="AK18" s="431"/>
    </row>
    <row r="19" spans="1:37" ht="17.25" customHeight="1">
      <c r="A19" s="1155"/>
      <c r="B19" s="429"/>
      <c r="C19" s="430"/>
      <c r="D19" s="430"/>
      <c r="E19" s="430"/>
      <c r="F19" s="430"/>
      <c r="G19" s="430"/>
      <c r="H19" s="430"/>
      <c r="I19" s="431"/>
      <c r="J19" s="429"/>
      <c r="K19" s="430"/>
      <c r="L19" s="430"/>
      <c r="M19" s="431"/>
      <c r="N19" s="429"/>
      <c r="O19" s="430"/>
      <c r="P19" s="431"/>
      <c r="Q19" s="429"/>
      <c r="R19" s="430"/>
      <c r="S19" s="430"/>
      <c r="T19" s="431"/>
      <c r="U19" s="429"/>
      <c r="V19" s="430"/>
      <c r="W19" s="430"/>
      <c r="X19" s="431"/>
      <c r="Y19" s="429"/>
      <c r="Z19" s="430"/>
      <c r="AA19" s="430"/>
      <c r="AB19" s="431"/>
      <c r="AC19" s="429"/>
      <c r="AD19" s="430"/>
      <c r="AE19" s="431"/>
      <c r="AF19" s="429"/>
      <c r="AG19" s="430"/>
      <c r="AH19" s="430"/>
      <c r="AI19" s="430"/>
      <c r="AJ19" s="430"/>
      <c r="AK19" s="431"/>
    </row>
    <row r="20" spans="1:37" ht="17.25" customHeight="1">
      <c r="A20" s="1155"/>
      <c r="B20" s="429"/>
      <c r="C20" s="430"/>
      <c r="D20" s="430"/>
      <c r="E20" s="430"/>
      <c r="F20" s="430"/>
      <c r="G20" s="430"/>
      <c r="H20" s="430"/>
      <c r="I20" s="431"/>
      <c r="J20" s="429"/>
      <c r="K20" s="430"/>
      <c r="L20" s="430"/>
      <c r="M20" s="431"/>
      <c r="N20" s="429"/>
      <c r="O20" s="430"/>
      <c r="P20" s="431"/>
      <c r="Q20" s="429"/>
      <c r="R20" s="430"/>
      <c r="S20" s="430"/>
      <c r="T20" s="431"/>
      <c r="U20" s="429"/>
      <c r="V20" s="430"/>
      <c r="W20" s="430"/>
      <c r="X20" s="431"/>
      <c r="Y20" s="429"/>
      <c r="Z20" s="430"/>
      <c r="AA20" s="430"/>
      <c r="AB20" s="431"/>
      <c r="AC20" s="429"/>
      <c r="AD20" s="430"/>
      <c r="AE20" s="431"/>
      <c r="AF20" s="429"/>
      <c r="AG20" s="430"/>
      <c r="AH20" s="430"/>
      <c r="AI20" s="430"/>
      <c r="AJ20" s="430"/>
      <c r="AK20" s="431"/>
    </row>
    <row r="21" spans="1:37" ht="17.25" customHeight="1">
      <c r="A21" s="1155"/>
      <c r="B21" s="429"/>
      <c r="C21" s="430"/>
      <c r="D21" s="430"/>
      <c r="E21" s="430"/>
      <c r="F21" s="430"/>
      <c r="G21" s="430"/>
      <c r="H21" s="430"/>
      <c r="I21" s="431"/>
      <c r="J21" s="429"/>
      <c r="K21" s="430"/>
      <c r="L21" s="430"/>
      <c r="M21" s="431"/>
      <c r="N21" s="429"/>
      <c r="O21" s="430"/>
      <c r="P21" s="431"/>
      <c r="Q21" s="429"/>
      <c r="R21" s="430"/>
      <c r="S21" s="430"/>
      <c r="T21" s="431"/>
      <c r="U21" s="429"/>
      <c r="V21" s="430"/>
      <c r="W21" s="430"/>
      <c r="X21" s="431"/>
      <c r="Y21" s="429"/>
      <c r="Z21" s="430"/>
      <c r="AA21" s="430"/>
      <c r="AB21" s="431"/>
      <c r="AC21" s="429"/>
      <c r="AD21" s="430"/>
      <c r="AE21" s="431"/>
      <c r="AF21" s="429"/>
      <c r="AG21" s="430"/>
      <c r="AH21" s="430"/>
      <c r="AI21" s="430"/>
      <c r="AJ21" s="430"/>
      <c r="AK21" s="431"/>
    </row>
    <row r="22" spans="1:37" ht="17.25" customHeight="1">
      <c r="A22" s="1155"/>
      <c r="B22" s="429"/>
      <c r="C22" s="430"/>
      <c r="D22" s="430"/>
      <c r="E22" s="430"/>
      <c r="F22" s="430"/>
      <c r="G22" s="430"/>
      <c r="H22" s="430"/>
      <c r="I22" s="431"/>
      <c r="J22" s="429"/>
      <c r="K22" s="430"/>
      <c r="L22" s="430"/>
      <c r="M22" s="431"/>
      <c r="N22" s="429"/>
      <c r="O22" s="430"/>
      <c r="P22" s="431"/>
      <c r="Q22" s="429"/>
      <c r="R22" s="430"/>
      <c r="S22" s="430"/>
      <c r="T22" s="431"/>
      <c r="U22" s="429"/>
      <c r="V22" s="430"/>
      <c r="W22" s="430"/>
      <c r="X22" s="431"/>
      <c r="Y22" s="429"/>
      <c r="Z22" s="430"/>
      <c r="AA22" s="430"/>
      <c r="AB22" s="431"/>
      <c r="AC22" s="429"/>
      <c r="AD22" s="430"/>
      <c r="AE22" s="431"/>
      <c r="AF22" s="429"/>
      <c r="AG22" s="430"/>
      <c r="AH22" s="430"/>
      <c r="AI22" s="430"/>
      <c r="AJ22" s="430"/>
      <c r="AK22" s="431"/>
    </row>
    <row r="23" spans="1:37" ht="17.25" customHeight="1">
      <c r="A23" s="1155"/>
      <c r="B23" s="429"/>
      <c r="C23" s="430"/>
      <c r="D23" s="430"/>
      <c r="E23" s="430"/>
      <c r="F23" s="430"/>
      <c r="G23" s="430"/>
      <c r="H23" s="430"/>
      <c r="I23" s="431"/>
      <c r="J23" s="429"/>
      <c r="K23" s="430"/>
      <c r="L23" s="430"/>
      <c r="M23" s="431"/>
      <c r="N23" s="429"/>
      <c r="O23" s="430"/>
      <c r="P23" s="431"/>
      <c r="Q23" s="429"/>
      <c r="R23" s="430"/>
      <c r="S23" s="430"/>
      <c r="T23" s="431"/>
      <c r="U23" s="429"/>
      <c r="V23" s="430"/>
      <c r="W23" s="430"/>
      <c r="X23" s="431"/>
      <c r="Y23" s="429"/>
      <c r="Z23" s="430"/>
      <c r="AA23" s="430"/>
      <c r="AB23" s="431"/>
      <c r="AC23" s="429"/>
      <c r="AD23" s="430"/>
      <c r="AE23" s="431"/>
      <c r="AF23" s="429"/>
      <c r="AG23" s="430"/>
      <c r="AH23" s="430"/>
      <c r="AI23" s="430"/>
      <c r="AJ23" s="430"/>
      <c r="AK23" s="431"/>
    </row>
    <row r="24" spans="1:37" ht="17.25" customHeight="1">
      <c r="A24" s="1155"/>
      <c r="B24" s="429"/>
      <c r="C24" s="430"/>
      <c r="D24" s="430"/>
      <c r="E24" s="430"/>
      <c r="F24" s="430"/>
      <c r="G24" s="430"/>
      <c r="H24" s="430"/>
      <c r="I24" s="431"/>
      <c r="J24" s="429"/>
      <c r="K24" s="430"/>
      <c r="L24" s="430"/>
      <c r="M24" s="431"/>
      <c r="N24" s="429"/>
      <c r="O24" s="430"/>
      <c r="P24" s="431"/>
      <c r="Q24" s="429"/>
      <c r="R24" s="430"/>
      <c r="S24" s="430"/>
      <c r="T24" s="431"/>
      <c r="U24" s="429"/>
      <c r="V24" s="430"/>
      <c r="W24" s="430"/>
      <c r="X24" s="431"/>
      <c r="Y24" s="429"/>
      <c r="Z24" s="430"/>
      <c r="AA24" s="430"/>
      <c r="AB24" s="431"/>
      <c r="AC24" s="429"/>
      <c r="AD24" s="430"/>
      <c r="AE24" s="431"/>
      <c r="AF24" s="429"/>
      <c r="AG24" s="430"/>
      <c r="AH24" s="430"/>
      <c r="AI24" s="430"/>
      <c r="AJ24" s="430"/>
      <c r="AK24" s="431"/>
    </row>
    <row r="25" spans="1:37" ht="17.25" customHeight="1">
      <c r="A25" s="1155"/>
      <c r="B25" s="429"/>
      <c r="C25" s="430"/>
      <c r="D25" s="430"/>
      <c r="E25" s="430"/>
      <c r="F25" s="430"/>
      <c r="G25" s="430"/>
      <c r="H25" s="430"/>
      <c r="I25" s="431"/>
      <c r="J25" s="429"/>
      <c r="K25" s="430"/>
      <c r="L25" s="430"/>
      <c r="M25" s="431"/>
      <c r="N25" s="429"/>
      <c r="O25" s="430"/>
      <c r="P25" s="431"/>
      <c r="Q25" s="429"/>
      <c r="R25" s="430"/>
      <c r="S25" s="430"/>
      <c r="T25" s="431"/>
      <c r="U25" s="429"/>
      <c r="V25" s="430"/>
      <c r="W25" s="430"/>
      <c r="X25" s="431"/>
      <c r="Y25" s="429"/>
      <c r="Z25" s="430"/>
      <c r="AA25" s="430"/>
      <c r="AB25" s="431"/>
      <c r="AC25" s="429"/>
      <c r="AD25" s="430"/>
      <c r="AE25" s="431"/>
      <c r="AF25" s="429"/>
      <c r="AG25" s="430"/>
      <c r="AH25" s="430"/>
      <c r="AI25" s="430"/>
      <c r="AJ25" s="430"/>
      <c r="AK25" s="431"/>
    </row>
    <row r="26" spans="1:37" ht="17.25" customHeight="1">
      <c r="A26" s="1155"/>
      <c r="B26" s="429"/>
      <c r="C26" s="430"/>
      <c r="D26" s="430"/>
      <c r="E26" s="430"/>
      <c r="F26" s="430"/>
      <c r="G26" s="430"/>
      <c r="H26" s="430"/>
      <c r="I26" s="431"/>
      <c r="J26" s="429"/>
      <c r="K26" s="430"/>
      <c r="L26" s="430"/>
      <c r="M26" s="431"/>
      <c r="N26" s="429"/>
      <c r="O26" s="430"/>
      <c r="P26" s="431"/>
      <c r="Q26" s="429"/>
      <c r="R26" s="430"/>
      <c r="S26" s="430"/>
      <c r="T26" s="431"/>
      <c r="U26" s="429"/>
      <c r="V26" s="430"/>
      <c r="W26" s="430"/>
      <c r="X26" s="431"/>
      <c r="Y26" s="429"/>
      <c r="Z26" s="430"/>
      <c r="AA26" s="430"/>
      <c r="AB26" s="431"/>
      <c r="AC26" s="429"/>
      <c r="AD26" s="430"/>
      <c r="AE26" s="431"/>
      <c r="AF26" s="429"/>
      <c r="AG26" s="430"/>
      <c r="AH26" s="430"/>
      <c r="AI26" s="430"/>
      <c r="AJ26" s="430"/>
      <c r="AK26" s="431"/>
    </row>
    <row r="27" spans="1:37" ht="17.25" customHeight="1">
      <c r="A27" s="1155"/>
      <c r="B27" s="429"/>
      <c r="C27" s="430"/>
      <c r="D27" s="430"/>
      <c r="E27" s="430"/>
      <c r="F27" s="430"/>
      <c r="G27" s="430"/>
      <c r="H27" s="430"/>
      <c r="I27" s="431"/>
      <c r="J27" s="429"/>
      <c r="K27" s="430"/>
      <c r="L27" s="430"/>
      <c r="M27" s="431"/>
      <c r="N27" s="429"/>
      <c r="O27" s="430"/>
      <c r="P27" s="431"/>
      <c r="Q27" s="429"/>
      <c r="R27" s="430"/>
      <c r="S27" s="430"/>
      <c r="T27" s="431"/>
      <c r="U27" s="429"/>
      <c r="V27" s="430"/>
      <c r="W27" s="430"/>
      <c r="X27" s="431"/>
      <c r="Y27" s="429"/>
      <c r="Z27" s="430"/>
      <c r="AA27" s="430"/>
      <c r="AB27" s="431"/>
      <c r="AC27" s="429"/>
      <c r="AD27" s="430"/>
      <c r="AE27" s="431"/>
      <c r="AF27" s="429"/>
      <c r="AG27" s="430"/>
      <c r="AH27" s="430"/>
      <c r="AI27" s="430"/>
      <c r="AJ27" s="430"/>
      <c r="AK27" s="431"/>
    </row>
    <row r="28" spans="1:37" ht="17.25" customHeight="1">
      <c r="A28" s="1155"/>
      <c r="B28" s="429"/>
      <c r="C28" s="430"/>
      <c r="D28" s="430"/>
      <c r="E28" s="430"/>
      <c r="F28" s="430"/>
      <c r="G28" s="430"/>
      <c r="H28" s="430"/>
      <c r="I28" s="431"/>
      <c r="J28" s="429"/>
      <c r="K28" s="430"/>
      <c r="L28" s="430"/>
      <c r="M28" s="431"/>
      <c r="N28" s="429"/>
      <c r="O28" s="430"/>
      <c r="P28" s="431"/>
      <c r="Q28" s="429"/>
      <c r="R28" s="430"/>
      <c r="S28" s="430"/>
      <c r="T28" s="431"/>
      <c r="U28" s="429"/>
      <c r="V28" s="430"/>
      <c r="W28" s="430"/>
      <c r="X28" s="431"/>
      <c r="Y28" s="429"/>
      <c r="Z28" s="430"/>
      <c r="AA28" s="430"/>
      <c r="AB28" s="431"/>
      <c r="AC28" s="429"/>
      <c r="AD28" s="430"/>
      <c r="AE28" s="431"/>
      <c r="AF28" s="429"/>
      <c r="AG28" s="430"/>
      <c r="AH28" s="430"/>
      <c r="AI28" s="430"/>
      <c r="AJ28" s="430"/>
      <c r="AK28" s="431"/>
    </row>
    <row r="29" spans="1:37" ht="17.25" customHeight="1">
      <c r="A29" s="1155"/>
      <c r="B29" s="429"/>
      <c r="C29" s="430"/>
      <c r="D29" s="430"/>
      <c r="E29" s="430"/>
      <c r="F29" s="430"/>
      <c r="G29" s="430"/>
      <c r="H29" s="430"/>
      <c r="I29" s="431"/>
      <c r="J29" s="429"/>
      <c r="K29" s="430"/>
      <c r="L29" s="430"/>
      <c r="M29" s="431"/>
      <c r="N29" s="429"/>
      <c r="O29" s="430"/>
      <c r="P29" s="431"/>
      <c r="Q29" s="429"/>
      <c r="R29" s="430"/>
      <c r="S29" s="430"/>
      <c r="T29" s="431"/>
      <c r="U29" s="429"/>
      <c r="V29" s="430"/>
      <c r="W29" s="430"/>
      <c r="X29" s="431"/>
      <c r="Y29" s="429"/>
      <c r="Z29" s="430"/>
      <c r="AA29" s="430"/>
      <c r="AB29" s="431"/>
      <c r="AC29" s="429"/>
      <c r="AD29" s="430"/>
      <c r="AE29" s="431"/>
      <c r="AF29" s="429"/>
      <c r="AG29" s="430"/>
      <c r="AH29" s="430"/>
      <c r="AI29" s="430"/>
      <c r="AJ29" s="430"/>
      <c r="AK29" s="431"/>
    </row>
    <row r="30" spans="1:37" ht="17.25" customHeight="1">
      <c r="A30" s="1155"/>
      <c r="B30" s="429"/>
      <c r="C30" s="430"/>
      <c r="D30" s="430"/>
      <c r="E30" s="430"/>
      <c r="F30" s="430"/>
      <c r="G30" s="430"/>
      <c r="H30" s="430"/>
      <c r="I30" s="431"/>
      <c r="J30" s="429"/>
      <c r="K30" s="430"/>
      <c r="L30" s="430"/>
      <c r="M30" s="431"/>
      <c r="N30" s="429"/>
      <c r="O30" s="430"/>
      <c r="P30" s="431"/>
      <c r="Q30" s="429"/>
      <c r="R30" s="430"/>
      <c r="S30" s="430"/>
      <c r="T30" s="431"/>
      <c r="U30" s="429"/>
      <c r="V30" s="430"/>
      <c r="W30" s="430"/>
      <c r="X30" s="431"/>
      <c r="Y30" s="429"/>
      <c r="Z30" s="430"/>
      <c r="AA30" s="430"/>
      <c r="AB30" s="431"/>
      <c r="AC30" s="429"/>
      <c r="AD30" s="430"/>
      <c r="AE30" s="431"/>
      <c r="AF30" s="429"/>
      <c r="AG30" s="430"/>
      <c r="AH30" s="430"/>
      <c r="AI30" s="430"/>
      <c r="AJ30" s="430"/>
      <c r="AK30" s="431"/>
    </row>
    <row r="31" spans="1:37" ht="17.25" customHeight="1">
      <c r="A31" s="1155"/>
      <c r="B31" s="429"/>
      <c r="C31" s="430"/>
      <c r="D31" s="430"/>
      <c r="E31" s="430"/>
      <c r="F31" s="430"/>
      <c r="G31" s="430"/>
      <c r="H31" s="430"/>
      <c r="I31" s="431"/>
      <c r="J31" s="429"/>
      <c r="K31" s="430"/>
      <c r="L31" s="430"/>
      <c r="M31" s="431"/>
      <c r="N31" s="429"/>
      <c r="O31" s="430"/>
      <c r="P31" s="431"/>
      <c r="Q31" s="429"/>
      <c r="R31" s="430"/>
      <c r="S31" s="430"/>
      <c r="T31" s="431"/>
      <c r="U31" s="429"/>
      <c r="V31" s="430"/>
      <c r="W31" s="430"/>
      <c r="X31" s="431"/>
      <c r="Y31" s="429"/>
      <c r="Z31" s="430"/>
      <c r="AA31" s="430"/>
      <c r="AB31" s="431"/>
      <c r="AC31" s="429"/>
      <c r="AD31" s="430"/>
      <c r="AE31" s="431"/>
      <c r="AF31" s="429"/>
      <c r="AG31" s="430"/>
      <c r="AH31" s="430"/>
      <c r="AI31" s="430"/>
      <c r="AJ31" s="430"/>
      <c r="AK31" s="431"/>
    </row>
    <row r="32" spans="1:37" ht="17.25" customHeight="1">
      <c r="A32" s="1155"/>
      <c r="B32" s="429"/>
      <c r="C32" s="430"/>
      <c r="D32" s="430"/>
      <c r="E32" s="430"/>
      <c r="F32" s="430"/>
      <c r="G32" s="430"/>
      <c r="H32" s="430"/>
      <c r="I32" s="431"/>
      <c r="J32" s="429"/>
      <c r="K32" s="430"/>
      <c r="L32" s="430"/>
      <c r="M32" s="431"/>
      <c r="N32" s="429"/>
      <c r="O32" s="430"/>
      <c r="P32" s="431"/>
      <c r="Q32" s="429"/>
      <c r="R32" s="430"/>
      <c r="S32" s="430"/>
      <c r="T32" s="431"/>
      <c r="U32" s="429"/>
      <c r="V32" s="430"/>
      <c r="W32" s="430"/>
      <c r="X32" s="431"/>
      <c r="Y32" s="429"/>
      <c r="Z32" s="430"/>
      <c r="AA32" s="430"/>
      <c r="AB32" s="431"/>
      <c r="AC32" s="429"/>
      <c r="AD32" s="430"/>
      <c r="AE32" s="431"/>
      <c r="AF32" s="429"/>
      <c r="AG32" s="430"/>
      <c r="AH32" s="430"/>
      <c r="AI32" s="430"/>
      <c r="AJ32" s="430"/>
      <c r="AK32" s="431"/>
    </row>
    <row r="33" spans="1:37" s="50" customFormat="1" ht="17.25" customHeight="1">
      <c r="A33" s="1155"/>
      <c r="B33" s="429"/>
      <c r="C33" s="430"/>
      <c r="D33" s="430"/>
      <c r="E33" s="430"/>
      <c r="F33" s="430"/>
      <c r="G33" s="430"/>
      <c r="H33" s="430"/>
      <c r="I33" s="431"/>
      <c r="J33" s="429"/>
      <c r="K33" s="430"/>
      <c r="L33" s="430"/>
      <c r="M33" s="431"/>
      <c r="N33" s="429"/>
      <c r="O33" s="430"/>
      <c r="P33" s="431"/>
      <c r="Q33" s="429"/>
      <c r="R33" s="430"/>
      <c r="S33" s="430"/>
      <c r="T33" s="431"/>
      <c r="U33" s="429"/>
      <c r="V33" s="430"/>
      <c r="W33" s="430"/>
      <c r="X33" s="431"/>
      <c r="Y33" s="429"/>
      <c r="Z33" s="430"/>
      <c r="AA33" s="430"/>
      <c r="AB33" s="431"/>
      <c r="AC33" s="429"/>
      <c r="AD33" s="430"/>
      <c r="AE33" s="431"/>
      <c r="AF33" s="429"/>
      <c r="AG33" s="430"/>
      <c r="AH33" s="430"/>
      <c r="AI33" s="430"/>
      <c r="AJ33" s="430"/>
      <c r="AK33" s="431"/>
    </row>
    <row r="34" spans="1:37" s="50" customFormat="1" ht="17.25" customHeight="1">
      <c r="A34" s="1155"/>
      <c r="B34" s="429"/>
      <c r="C34" s="430"/>
      <c r="D34" s="430"/>
      <c r="E34" s="430"/>
      <c r="F34" s="430"/>
      <c r="G34" s="430"/>
      <c r="H34" s="430"/>
      <c r="I34" s="431"/>
      <c r="J34" s="429"/>
      <c r="K34" s="430"/>
      <c r="L34" s="430"/>
      <c r="M34" s="431"/>
      <c r="N34" s="429"/>
      <c r="O34" s="430"/>
      <c r="P34" s="431"/>
      <c r="Q34" s="429"/>
      <c r="R34" s="430"/>
      <c r="S34" s="430"/>
      <c r="T34" s="431"/>
      <c r="U34" s="429"/>
      <c r="V34" s="430"/>
      <c r="W34" s="430"/>
      <c r="X34" s="431"/>
      <c r="Y34" s="429"/>
      <c r="Z34" s="430"/>
      <c r="AA34" s="430"/>
      <c r="AB34" s="431"/>
      <c r="AC34" s="429"/>
      <c r="AD34" s="430"/>
      <c r="AE34" s="431"/>
      <c r="AF34" s="429"/>
      <c r="AG34" s="430"/>
      <c r="AH34" s="430"/>
      <c r="AI34" s="430"/>
      <c r="AJ34" s="430"/>
      <c r="AK34" s="431"/>
    </row>
    <row r="35" spans="1:37" ht="17.25" customHeight="1">
      <c r="A35" s="1155"/>
      <c r="B35" s="429"/>
      <c r="C35" s="430"/>
      <c r="D35" s="430"/>
      <c r="E35" s="430"/>
      <c r="F35" s="430"/>
      <c r="G35" s="430"/>
      <c r="H35" s="430"/>
      <c r="I35" s="431"/>
      <c r="J35" s="429"/>
      <c r="K35" s="430"/>
      <c r="L35" s="430"/>
      <c r="M35" s="431"/>
      <c r="N35" s="429"/>
      <c r="O35" s="430"/>
      <c r="P35" s="431"/>
      <c r="Q35" s="429"/>
      <c r="R35" s="430"/>
      <c r="S35" s="430"/>
      <c r="T35" s="431"/>
      <c r="U35" s="429"/>
      <c r="V35" s="430"/>
      <c r="W35" s="430"/>
      <c r="X35" s="431"/>
      <c r="Y35" s="429"/>
      <c r="Z35" s="430"/>
      <c r="AA35" s="430"/>
      <c r="AB35" s="431"/>
      <c r="AC35" s="429"/>
      <c r="AD35" s="430"/>
      <c r="AE35" s="431"/>
      <c r="AF35" s="429"/>
      <c r="AG35" s="430"/>
      <c r="AH35" s="430"/>
      <c r="AI35" s="430"/>
      <c r="AJ35" s="430"/>
      <c r="AK35" s="431"/>
    </row>
    <row r="36" spans="1:37" ht="17.25" customHeight="1">
      <c r="A36" s="1155"/>
      <c r="B36" s="429"/>
      <c r="C36" s="430"/>
      <c r="D36" s="430"/>
      <c r="E36" s="430"/>
      <c r="F36" s="430"/>
      <c r="G36" s="430"/>
      <c r="H36" s="430"/>
      <c r="I36" s="431"/>
      <c r="J36" s="429"/>
      <c r="K36" s="430"/>
      <c r="L36" s="430"/>
      <c r="M36" s="431"/>
      <c r="N36" s="429"/>
      <c r="O36" s="430"/>
      <c r="P36" s="431"/>
      <c r="Q36" s="429"/>
      <c r="R36" s="430"/>
      <c r="S36" s="430"/>
      <c r="T36" s="431"/>
      <c r="U36" s="429"/>
      <c r="V36" s="430"/>
      <c r="W36" s="430"/>
      <c r="X36" s="431"/>
      <c r="Y36" s="429"/>
      <c r="Z36" s="430"/>
      <c r="AA36" s="430"/>
      <c r="AB36" s="431"/>
      <c r="AC36" s="429"/>
      <c r="AD36" s="430"/>
      <c r="AE36" s="431"/>
      <c r="AF36" s="429"/>
      <c r="AG36" s="430"/>
      <c r="AH36" s="430"/>
      <c r="AI36" s="430"/>
      <c r="AJ36" s="430"/>
      <c r="AK36" s="431"/>
    </row>
    <row r="37" spans="1:37" ht="17.25" customHeight="1">
      <c r="A37" s="1155"/>
      <c r="B37" s="429"/>
      <c r="C37" s="430"/>
      <c r="D37" s="430"/>
      <c r="E37" s="430"/>
      <c r="F37" s="430"/>
      <c r="G37" s="430"/>
      <c r="H37" s="430"/>
      <c r="I37" s="431"/>
      <c r="J37" s="429"/>
      <c r="K37" s="430"/>
      <c r="L37" s="430"/>
      <c r="M37" s="431"/>
      <c r="N37" s="429"/>
      <c r="O37" s="430"/>
      <c r="P37" s="431"/>
      <c r="Q37" s="429"/>
      <c r="R37" s="430"/>
      <c r="S37" s="430"/>
      <c r="T37" s="431"/>
      <c r="U37" s="429"/>
      <c r="V37" s="430"/>
      <c r="W37" s="430"/>
      <c r="X37" s="431"/>
      <c r="Y37" s="429"/>
      <c r="Z37" s="430"/>
      <c r="AA37" s="430"/>
      <c r="AB37" s="431"/>
      <c r="AC37" s="429"/>
      <c r="AD37" s="430"/>
      <c r="AE37" s="431"/>
      <c r="AF37" s="429"/>
      <c r="AG37" s="430"/>
      <c r="AH37" s="430"/>
      <c r="AI37" s="430"/>
      <c r="AJ37" s="430"/>
      <c r="AK37" s="431"/>
    </row>
    <row r="38" spans="1:37" ht="17.25" customHeight="1">
      <c r="A38" s="1155"/>
      <c r="B38" s="429"/>
      <c r="C38" s="430"/>
      <c r="D38" s="430"/>
      <c r="E38" s="430"/>
      <c r="F38" s="430"/>
      <c r="G38" s="430"/>
      <c r="H38" s="430"/>
      <c r="I38" s="431"/>
      <c r="J38" s="429"/>
      <c r="K38" s="430"/>
      <c r="L38" s="430"/>
      <c r="M38" s="431"/>
      <c r="N38" s="429"/>
      <c r="O38" s="430"/>
      <c r="P38" s="431"/>
      <c r="Q38" s="429"/>
      <c r="R38" s="430"/>
      <c r="S38" s="430"/>
      <c r="T38" s="431"/>
      <c r="U38" s="429"/>
      <c r="V38" s="430"/>
      <c r="W38" s="430"/>
      <c r="X38" s="431"/>
      <c r="Y38" s="429"/>
      <c r="Z38" s="430"/>
      <c r="AA38" s="430"/>
      <c r="AB38" s="431"/>
      <c r="AC38" s="429"/>
      <c r="AD38" s="430"/>
      <c r="AE38" s="431"/>
      <c r="AF38" s="429"/>
      <c r="AG38" s="430"/>
      <c r="AH38" s="430"/>
      <c r="AI38" s="430"/>
      <c r="AJ38" s="430"/>
      <c r="AK38" s="431"/>
    </row>
    <row r="39" spans="1:37" ht="17.25" customHeight="1">
      <c r="A39" s="1155"/>
      <c r="B39" s="429"/>
      <c r="C39" s="430"/>
      <c r="D39" s="430"/>
      <c r="E39" s="430"/>
      <c r="F39" s="430"/>
      <c r="G39" s="430"/>
      <c r="H39" s="430"/>
      <c r="I39" s="431"/>
      <c r="J39" s="429"/>
      <c r="K39" s="430"/>
      <c r="L39" s="430"/>
      <c r="M39" s="431"/>
      <c r="N39" s="429"/>
      <c r="O39" s="430"/>
      <c r="P39" s="431"/>
      <c r="Q39" s="429"/>
      <c r="R39" s="430"/>
      <c r="S39" s="430"/>
      <c r="T39" s="431"/>
      <c r="U39" s="429"/>
      <c r="V39" s="430"/>
      <c r="W39" s="430"/>
      <c r="X39" s="431"/>
      <c r="Y39" s="429"/>
      <c r="Z39" s="430"/>
      <c r="AA39" s="430"/>
      <c r="AB39" s="431"/>
      <c r="AC39" s="429"/>
      <c r="AD39" s="430"/>
      <c r="AE39" s="431"/>
      <c r="AF39" s="429"/>
      <c r="AG39" s="430"/>
      <c r="AH39" s="430"/>
      <c r="AI39" s="430"/>
      <c r="AJ39" s="430"/>
      <c r="AK39" s="431"/>
    </row>
    <row r="40" spans="1:37" ht="17.25" customHeight="1">
      <c r="A40" s="1155"/>
      <c r="B40" s="429"/>
      <c r="C40" s="430"/>
      <c r="D40" s="430"/>
      <c r="E40" s="430"/>
      <c r="F40" s="430"/>
      <c r="G40" s="430"/>
      <c r="H40" s="430"/>
      <c r="I40" s="431"/>
      <c r="J40" s="429"/>
      <c r="K40" s="430"/>
      <c r="L40" s="430"/>
      <c r="M40" s="431"/>
      <c r="N40" s="429"/>
      <c r="O40" s="430"/>
      <c r="P40" s="431"/>
      <c r="Q40" s="429"/>
      <c r="R40" s="430"/>
      <c r="S40" s="430"/>
      <c r="T40" s="431"/>
      <c r="U40" s="429"/>
      <c r="V40" s="430"/>
      <c r="W40" s="430"/>
      <c r="X40" s="431"/>
      <c r="Y40" s="429"/>
      <c r="Z40" s="430"/>
      <c r="AA40" s="430"/>
      <c r="AB40" s="431"/>
      <c r="AC40" s="429"/>
      <c r="AD40" s="430"/>
      <c r="AE40" s="431"/>
      <c r="AF40" s="429"/>
      <c r="AG40" s="430"/>
      <c r="AH40" s="430"/>
      <c r="AI40" s="430"/>
      <c r="AJ40" s="430"/>
      <c r="AK40" s="431"/>
    </row>
    <row r="41" spans="1:37" s="50" customFormat="1" ht="17.25" customHeight="1">
      <c r="A41" s="1155"/>
      <c r="B41" s="429"/>
      <c r="C41" s="430"/>
      <c r="D41" s="430"/>
      <c r="E41" s="430"/>
      <c r="F41" s="430"/>
      <c r="G41" s="430"/>
      <c r="H41" s="430"/>
      <c r="I41" s="431"/>
      <c r="J41" s="429"/>
      <c r="K41" s="430"/>
      <c r="L41" s="430"/>
      <c r="M41" s="431"/>
      <c r="N41" s="429"/>
      <c r="O41" s="430"/>
      <c r="P41" s="431"/>
      <c r="Q41" s="429"/>
      <c r="R41" s="430"/>
      <c r="S41" s="430"/>
      <c r="T41" s="431"/>
      <c r="U41" s="429"/>
      <c r="V41" s="430"/>
      <c r="W41" s="430"/>
      <c r="X41" s="431"/>
      <c r="Y41" s="429"/>
      <c r="Z41" s="430"/>
      <c r="AA41" s="430"/>
      <c r="AB41" s="431"/>
      <c r="AC41" s="429"/>
      <c r="AD41" s="430"/>
      <c r="AE41" s="431"/>
      <c r="AF41" s="429"/>
      <c r="AG41" s="430"/>
      <c r="AH41" s="430"/>
      <c r="AI41" s="430"/>
      <c r="AJ41" s="430"/>
      <c r="AK41" s="431"/>
    </row>
    <row r="42" spans="1:37" s="50" customFormat="1" ht="17.25" customHeight="1">
      <c r="A42" s="1155"/>
      <c r="B42" s="429"/>
      <c r="C42" s="430"/>
      <c r="D42" s="430"/>
      <c r="E42" s="430"/>
      <c r="F42" s="430"/>
      <c r="G42" s="430"/>
      <c r="H42" s="430"/>
      <c r="I42" s="431"/>
      <c r="J42" s="429"/>
      <c r="K42" s="430"/>
      <c r="L42" s="430"/>
      <c r="M42" s="431"/>
      <c r="N42" s="429"/>
      <c r="O42" s="430"/>
      <c r="P42" s="431"/>
      <c r="Q42" s="429"/>
      <c r="R42" s="430"/>
      <c r="S42" s="430"/>
      <c r="T42" s="431"/>
      <c r="U42" s="429"/>
      <c r="V42" s="430"/>
      <c r="W42" s="430"/>
      <c r="X42" s="431"/>
      <c r="Y42" s="429"/>
      <c r="Z42" s="430"/>
      <c r="AA42" s="430"/>
      <c r="AB42" s="431"/>
      <c r="AC42" s="429"/>
      <c r="AD42" s="430"/>
      <c r="AE42" s="431"/>
      <c r="AF42" s="429"/>
      <c r="AG42" s="430"/>
      <c r="AH42" s="430"/>
      <c r="AI42" s="430"/>
      <c r="AJ42" s="430"/>
      <c r="AK42" s="431"/>
    </row>
    <row r="43" spans="1:37" s="50" customFormat="1" ht="17.25" customHeight="1">
      <c r="A43" s="1155"/>
      <c r="B43" s="429"/>
      <c r="C43" s="430"/>
      <c r="D43" s="430"/>
      <c r="E43" s="430"/>
      <c r="F43" s="430"/>
      <c r="G43" s="430"/>
      <c r="H43" s="430"/>
      <c r="I43" s="431"/>
      <c r="J43" s="429"/>
      <c r="K43" s="430"/>
      <c r="L43" s="430"/>
      <c r="M43" s="431"/>
      <c r="N43" s="429"/>
      <c r="O43" s="430"/>
      <c r="P43" s="431"/>
      <c r="Q43" s="429"/>
      <c r="R43" s="430"/>
      <c r="S43" s="430"/>
      <c r="T43" s="431"/>
      <c r="U43" s="429"/>
      <c r="V43" s="430"/>
      <c r="W43" s="430"/>
      <c r="X43" s="431"/>
      <c r="Y43" s="429"/>
      <c r="Z43" s="430"/>
      <c r="AA43" s="430"/>
      <c r="AB43" s="431"/>
      <c r="AC43" s="429"/>
      <c r="AD43" s="430"/>
      <c r="AE43" s="431"/>
      <c r="AF43" s="429"/>
      <c r="AG43" s="430"/>
      <c r="AH43" s="430"/>
      <c r="AI43" s="430"/>
      <c r="AJ43" s="430"/>
      <c r="AK43" s="431"/>
    </row>
    <row r="44" spans="1:37" s="50" customFormat="1" ht="17.25" customHeight="1">
      <c r="A44" s="1155"/>
      <c r="B44" s="429"/>
      <c r="C44" s="430"/>
      <c r="D44" s="430"/>
      <c r="E44" s="430"/>
      <c r="F44" s="430"/>
      <c r="G44" s="430"/>
      <c r="H44" s="430"/>
      <c r="I44" s="431"/>
      <c r="J44" s="429"/>
      <c r="K44" s="430"/>
      <c r="L44" s="430"/>
      <c r="M44" s="431"/>
      <c r="N44" s="429"/>
      <c r="O44" s="430"/>
      <c r="P44" s="431"/>
      <c r="Q44" s="429"/>
      <c r="R44" s="430"/>
      <c r="S44" s="430"/>
      <c r="T44" s="431"/>
      <c r="U44" s="429"/>
      <c r="V44" s="430"/>
      <c r="W44" s="430"/>
      <c r="X44" s="431"/>
      <c r="Y44" s="429"/>
      <c r="Z44" s="430"/>
      <c r="AA44" s="430"/>
      <c r="AB44" s="431"/>
      <c r="AC44" s="429"/>
      <c r="AD44" s="430"/>
      <c r="AE44" s="431"/>
      <c r="AF44" s="429"/>
      <c r="AG44" s="430"/>
      <c r="AH44" s="430"/>
      <c r="AI44" s="430"/>
      <c r="AJ44" s="430"/>
      <c r="AK44" s="431"/>
    </row>
    <row r="45" spans="1:37" s="50" customFormat="1" ht="17.25" customHeight="1">
      <c r="A45" s="1155"/>
      <c r="B45" s="432"/>
      <c r="C45" s="433"/>
      <c r="D45" s="433"/>
      <c r="E45" s="433"/>
      <c r="F45" s="433"/>
      <c r="G45" s="433"/>
      <c r="H45" s="433"/>
      <c r="I45" s="434"/>
      <c r="J45" s="432"/>
      <c r="K45" s="433"/>
      <c r="L45" s="433"/>
      <c r="M45" s="434"/>
      <c r="N45" s="432"/>
      <c r="O45" s="433"/>
      <c r="P45" s="434"/>
      <c r="Q45" s="432"/>
      <c r="R45" s="433"/>
      <c r="S45" s="433"/>
      <c r="T45" s="434"/>
      <c r="U45" s="432"/>
      <c r="V45" s="433"/>
      <c r="W45" s="433"/>
      <c r="X45" s="434"/>
      <c r="Y45" s="432"/>
      <c r="Z45" s="433"/>
      <c r="AA45" s="433"/>
      <c r="AB45" s="434"/>
      <c r="AC45" s="432"/>
      <c r="AD45" s="433"/>
      <c r="AE45" s="434"/>
      <c r="AF45" s="432"/>
      <c r="AG45" s="433"/>
      <c r="AH45" s="433"/>
      <c r="AI45" s="433"/>
      <c r="AJ45" s="433"/>
      <c r="AK45" s="434"/>
    </row>
    <row r="46" spans="1:37" s="52" customFormat="1" ht="17.25" customHeight="1">
      <c r="B46" s="435" t="s">
        <v>316</v>
      </c>
      <c r="C46" s="406" t="s">
        <v>495</v>
      </c>
      <c r="D46" s="406"/>
      <c r="E46" s="406"/>
      <c r="F46" s="406"/>
      <c r="G46" s="406"/>
      <c r="H46" s="406"/>
      <c r="I46" s="406"/>
      <c r="J46" s="406"/>
      <c r="K46" s="406"/>
      <c r="L46" s="406"/>
      <c r="M46" s="406"/>
      <c r="N46" s="406"/>
      <c r="O46" s="406"/>
      <c r="P46" s="406"/>
      <c r="Q46" s="406"/>
      <c r="R46" s="406"/>
      <c r="S46" s="406"/>
      <c r="T46" s="406"/>
      <c r="U46" s="406"/>
      <c r="V46" s="406"/>
      <c r="W46" s="406"/>
      <c r="X46" s="406"/>
      <c r="Y46" s="406"/>
      <c r="Z46" s="406"/>
      <c r="AA46" s="406"/>
      <c r="AB46" s="406"/>
      <c r="AC46" s="406"/>
      <c r="AD46" s="406"/>
      <c r="AE46" s="406"/>
      <c r="AF46" s="406"/>
      <c r="AG46" s="406"/>
      <c r="AH46" s="406"/>
      <c r="AI46" s="406"/>
      <c r="AJ46" s="406"/>
      <c r="AK46" s="406"/>
    </row>
    <row r="47" spans="1:37" s="52" customFormat="1" ht="17.25" customHeight="1">
      <c r="B47" s="406"/>
      <c r="C47" s="426" t="s">
        <v>496</v>
      </c>
      <c r="D47" s="406"/>
      <c r="E47" s="406"/>
      <c r="F47" s="406"/>
      <c r="G47" s="406"/>
      <c r="H47" s="406"/>
      <c r="I47" s="406"/>
      <c r="J47" s="406"/>
      <c r="K47" s="406"/>
      <c r="L47" s="406"/>
      <c r="M47" s="406"/>
      <c r="N47" s="406"/>
      <c r="O47" s="406"/>
      <c r="P47" s="406"/>
      <c r="Q47" s="406"/>
      <c r="R47" s="406"/>
      <c r="S47" s="406"/>
      <c r="T47" s="406"/>
      <c r="U47" s="406"/>
      <c r="V47" s="406"/>
      <c r="W47" s="406"/>
      <c r="X47" s="406"/>
      <c r="Y47" s="406"/>
      <c r="Z47" s="406"/>
      <c r="AA47" s="406"/>
      <c r="AB47" s="406"/>
      <c r="AC47" s="406"/>
      <c r="AD47" s="406"/>
      <c r="AE47" s="406"/>
      <c r="AF47" s="406"/>
      <c r="AG47" s="406"/>
      <c r="AH47" s="406"/>
      <c r="AI47" s="406"/>
      <c r="AJ47" s="406"/>
      <c r="AK47" s="406"/>
    </row>
    <row r="48" spans="1:37" s="52" customFormat="1" ht="17.25" customHeight="1">
      <c r="B48" s="435" t="s">
        <v>316</v>
      </c>
      <c r="C48" s="406" t="s">
        <v>497</v>
      </c>
      <c r="D48" s="406"/>
      <c r="E48" s="406"/>
      <c r="F48" s="406"/>
      <c r="G48" s="406"/>
      <c r="H48" s="406"/>
      <c r="I48" s="406"/>
      <c r="J48" s="406"/>
      <c r="K48" s="406"/>
      <c r="L48" s="406"/>
      <c r="M48" s="406"/>
      <c r="N48" s="406"/>
      <c r="O48" s="406"/>
      <c r="P48" s="406"/>
      <c r="Q48" s="406"/>
      <c r="R48" s="406"/>
      <c r="S48" s="406"/>
      <c r="T48" s="406"/>
      <c r="U48" s="406"/>
      <c r="V48" s="406"/>
      <c r="W48" s="406"/>
      <c r="X48" s="406"/>
      <c r="Y48" s="406"/>
      <c r="Z48" s="406"/>
      <c r="AA48" s="406"/>
      <c r="AB48" s="406"/>
      <c r="AC48" s="406"/>
      <c r="AD48" s="406"/>
      <c r="AE48" s="406"/>
      <c r="AF48" s="406"/>
      <c r="AG48" s="406"/>
      <c r="AH48" s="406"/>
      <c r="AI48" s="406"/>
      <c r="AJ48" s="406"/>
      <c r="AK48" s="406"/>
    </row>
    <row r="49" spans="2:37" s="52" customFormat="1" ht="17.25" customHeight="1">
      <c r="B49" s="406" t="s">
        <v>316</v>
      </c>
      <c r="C49" s="406" t="s">
        <v>498</v>
      </c>
      <c r="D49" s="435"/>
      <c r="E49" s="406"/>
      <c r="F49" s="406"/>
      <c r="G49" s="406"/>
      <c r="H49" s="406"/>
      <c r="I49" s="406"/>
      <c r="J49" s="406"/>
      <c r="K49" s="406"/>
      <c r="L49" s="406"/>
      <c r="M49" s="406"/>
      <c r="N49" s="406"/>
      <c r="O49" s="406"/>
      <c r="P49" s="406"/>
      <c r="Q49" s="406"/>
      <c r="R49" s="406"/>
      <c r="S49" s="406"/>
      <c r="T49" s="406"/>
      <c r="U49" s="406"/>
      <c r="V49" s="406"/>
      <c r="W49" s="406"/>
      <c r="X49" s="406"/>
      <c r="Y49" s="406"/>
      <c r="Z49" s="406"/>
      <c r="AA49" s="406"/>
      <c r="AB49" s="406"/>
      <c r="AC49" s="406"/>
      <c r="AD49" s="406"/>
      <c r="AE49" s="406"/>
      <c r="AF49" s="406"/>
      <c r="AG49" s="406"/>
      <c r="AH49" s="406"/>
      <c r="AI49" s="406"/>
      <c r="AJ49" s="406"/>
      <c r="AK49" s="406"/>
    </row>
    <row r="50" spans="2:37" s="52" customFormat="1" ht="17.25" customHeight="1">
      <c r="B50" s="435"/>
      <c r="C50" s="406"/>
      <c r="D50" s="406"/>
      <c r="E50" s="406"/>
      <c r="F50" s="406"/>
      <c r="G50" s="406"/>
      <c r="H50" s="406"/>
      <c r="I50" s="406"/>
      <c r="J50" s="406"/>
      <c r="K50" s="406"/>
      <c r="L50" s="406"/>
      <c r="M50" s="406"/>
      <c r="N50" s="406"/>
      <c r="O50" s="406"/>
      <c r="P50" s="406"/>
      <c r="Q50" s="406"/>
      <c r="R50" s="406"/>
      <c r="S50" s="406"/>
      <c r="T50" s="406"/>
      <c r="U50" s="406"/>
      <c r="V50" s="406"/>
      <c r="W50" s="406"/>
      <c r="X50" s="406"/>
      <c r="Y50" s="406"/>
      <c r="Z50" s="406"/>
      <c r="AA50" s="406"/>
      <c r="AB50" s="406"/>
      <c r="AC50" s="406"/>
      <c r="AD50" s="406"/>
      <c r="AE50" s="406"/>
      <c r="AF50" s="406"/>
      <c r="AG50" s="406"/>
      <c r="AH50" s="406"/>
      <c r="AI50" s="406"/>
      <c r="AJ50" s="406"/>
      <c r="AK50" s="406"/>
    </row>
    <row r="51" spans="2:37" s="52" customFormat="1" ht="17.25" customHeight="1">
      <c r="B51" s="406" t="s">
        <v>499</v>
      </c>
      <c r="C51" s="406"/>
      <c r="D51" s="406"/>
      <c r="E51" s="406"/>
      <c r="F51" s="406"/>
      <c r="G51" s="406"/>
      <c r="H51" s="406"/>
      <c r="I51" s="406"/>
      <c r="J51" s="406"/>
      <c r="K51" s="406"/>
      <c r="L51" s="406"/>
      <c r="M51" s="406"/>
      <c r="N51" s="406"/>
      <c r="O51" s="406"/>
      <c r="P51" s="406"/>
      <c r="Q51" s="406"/>
      <c r="R51" s="406"/>
      <c r="S51" s="406"/>
      <c r="T51" s="406"/>
      <c r="U51" s="406"/>
      <c r="V51" s="406"/>
      <c r="W51" s="406"/>
      <c r="X51" s="406"/>
      <c r="Y51" s="406"/>
      <c r="Z51" s="406"/>
      <c r="AA51" s="406"/>
      <c r="AB51" s="406"/>
      <c r="AC51" s="406"/>
      <c r="AD51" s="406"/>
      <c r="AE51" s="406"/>
      <c r="AF51" s="406"/>
      <c r="AG51" s="406"/>
      <c r="AH51" s="406"/>
      <c r="AI51" s="406"/>
      <c r="AJ51" s="406"/>
      <c r="AK51" s="406"/>
    </row>
    <row r="52" spans="2:37" s="52" customFormat="1" ht="17.25" customHeight="1">
      <c r="B52" s="406" t="s">
        <v>500</v>
      </c>
      <c r="C52" s="406"/>
      <c r="D52" s="406"/>
      <c r="E52" s="406"/>
      <c r="F52" s="406"/>
      <c r="G52" s="406"/>
      <c r="H52" s="406"/>
      <c r="I52" s="406"/>
      <c r="J52" s="406"/>
      <c r="K52" s="406"/>
      <c r="L52" s="406"/>
      <c r="M52" s="406"/>
      <c r="N52" s="406"/>
      <c r="O52" s="406"/>
      <c r="P52" s="406"/>
      <c r="Q52" s="406"/>
      <c r="R52" s="406"/>
      <c r="S52" s="406"/>
      <c r="T52" s="406"/>
      <c r="U52" s="406"/>
      <c r="V52" s="406"/>
      <c r="W52" s="406"/>
      <c r="X52" s="406"/>
      <c r="Y52" s="406"/>
      <c r="Z52" s="406"/>
      <c r="AA52" s="406"/>
      <c r="AB52" s="406"/>
      <c r="AC52" s="406"/>
      <c r="AD52" s="406"/>
      <c r="AE52" s="406"/>
      <c r="AF52" s="406"/>
      <c r="AG52" s="406"/>
      <c r="AH52" s="406"/>
      <c r="AI52" s="406"/>
      <c r="AJ52" s="406"/>
      <c r="AK52" s="406"/>
    </row>
    <row r="53" spans="2:37" s="52" customFormat="1" ht="17.25" customHeight="1">
      <c r="B53" s="406"/>
      <c r="C53" s="406"/>
      <c r="D53" s="406"/>
      <c r="E53" s="406"/>
      <c r="F53" s="406"/>
      <c r="G53" s="406"/>
      <c r="H53" s="406"/>
      <c r="I53" s="406"/>
      <c r="J53" s="406"/>
      <c r="K53" s="406"/>
      <c r="L53" s="406"/>
      <c r="M53" s="406"/>
      <c r="N53" s="406"/>
      <c r="O53" s="406"/>
      <c r="P53" s="406"/>
      <c r="Q53" s="406"/>
      <c r="R53" s="406"/>
      <c r="S53" s="406"/>
      <c r="T53" s="406"/>
      <c r="U53" s="406"/>
      <c r="V53" s="406"/>
      <c r="W53" s="406"/>
      <c r="X53" s="406"/>
      <c r="Y53" s="406"/>
      <c r="Z53" s="406"/>
      <c r="AA53" s="406"/>
      <c r="AB53" s="406"/>
      <c r="AC53" s="406"/>
      <c r="AD53" s="406"/>
      <c r="AE53" s="406"/>
      <c r="AF53" s="406"/>
      <c r="AG53" s="406"/>
      <c r="AH53" s="406"/>
      <c r="AI53" s="406"/>
      <c r="AJ53" s="406"/>
      <c r="AK53" s="406"/>
    </row>
    <row r="54" spans="2:37" s="50" customFormat="1" ht="17.25" customHeight="1">
      <c r="B54" s="409"/>
      <c r="C54" s="409"/>
      <c r="D54" s="409"/>
      <c r="E54" s="409"/>
      <c r="F54" s="409"/>
      <c r="G54" s="409"/>
      <c r="H54" s="409"/>
      <c r="I54" s="409"/>
      <c r="J54" s="409"/>
      <c r="K54" s="409"/>
      <c r="L54" s="409"/>
      <c r="M54" s="409"/>
      <c r="N54" s="409"/>
      <c r="O54" s="409"/>
      <c r="P54" s="409"/>
      <c r="Q54" s="409"/>
      <c r="R54" s="409"/>
      <c r="S54" s="409"/>
      <c r="T54" s="409"/>
      <c r="U54" s="409"/>
      <c r="V54" s="409"/>
      <c r="W54" s="409"/>
      <c r="X54" s="409"/>
      <c r="Y54" s="409"/>
      <c r="Z54" s="409"/>
      <c r="AA54" s="409"/>
      <c r="AB54" s="409"/>
      <c r="AC54" s="409"/>
      <c r="AD54" s="409"/>
      <c r="AE54" s="409"/>
      <c r="AF54" s="409"/>
      <c r="AG54" s="409"/>
      <c r="AH54" s="409"/>
      <c r="AI54" s="409"/>
      <c r="AJ54" s="409"/>
      <c r="AK54" s="409"/>
    </row>
    <row r="55" spans="2:37" s="50" customFormat="1" ht="17.25" customHeight="1">
      <c r="B55" s="409"/>
      <c r="C55" s="409"/>
      <c r="D55" s="409"/>
      <c r="E55" s="409"/>
      <c r="F55" s="409"/>
      <c r="G55" s="409"/>
      <c r="H55" s="409"/>
      <c r="I55" s="409"/>
      <c r="J55" s="409"/>
      <c r="K55" s="409"/>
      <c r="L55" s="409"/>
      <c r="M55" s="409"/>
      <c r="N55" s="409"/>
      <c r="O55" s="409"/>
      <c r="P55" s="409"/>
      <c r="Q55" s="409"/>
      <c r="R55" s="409"/>
      <c r="S55" s="409"/>
      <c r="T55" s="409"/>
      <c r="U55" s="409"/>
      <c r="V55" s="409"/>
      <c r="W55" s="409"/>
      <c r="X55" s="409"/>
      <c r="Y55" s="409"/>
      <c r="Z55" s="409"/>
      <c r="AA55" s="409"/>
      <c r="AB55" s="409"/>
      <c r="AC55" s="409"/>
      <c r="AD55" s="409"/>
      <c r="AE55" s="409"/>
      <c r="AF55" s="409"/>
      <c r="AG55" s="409"/>
      <c r="AH55" s="409"/>
      <c r="AI55" s="409"/>
      <c r="AJ55" s="409"/>
      <c r="AK55" s="409"/>
    </row>
    <row r="56" spans="2:37" ht="17.25" customHeight="1">
      <c r="D56" s="409"/>
    </row>
    <row r="57" spans="2:37" ht="9.9499999999999993" customHeight="1"/>
    <row r="58" spans="2:37" ht="9.9499999999999993" customHeight="1"/>
    <row r="59" spans="2:37" ht="9.9499999999999993" customHeight="1"/>
    <row r="60" spans="2:37" ht="9.9499999999999993" customHeight="1"/>
    <row r="61" spans="2:37" ht="9.9499999999999993" customHeight="1"/>
    <row r="62" spans="2:37" ht="9.9499999999999993" customHeight="1"/>
    <row r="63" spans="2:37" ht="9.9499999999999993" customHeight="1"/>
  </sheetData>
  <sheetProtection algorithmName="SHA-512" hashValue="q6bpDCDU1oySocMycoAspSGUC66lknX95vlCslTze0UCeYr4VYVegCJ2kYjRYEl1tOoCNlRnieFtDMg54r6F1w==" saltValue="C3PHUEwslGmZq4vL30XEYQ==" spinCount="100000" sheet="1" objects="1" scenarios="1" selectLockedCells="1"/>
  <mergeCells count="40">
    <mergeCell ref="B4:AK4"/>
    <mergeCell ref="B5:AK5"/>
    <mergeCell ref="B6:AK6"/>
    <mergeCell ref="B7:I9"/>
    <mergeCell ref="J7:M9"/>
    <mergeCell ref="N7:P9"/>
    <mergeCell ref="Q7:T9"/>
    <mergeCell ref="U7:X9"/>
    <mergeCell ref="Y7:AB9"/>
    <mergeCell ref="AC7:AE9"/>
    <mergeCell ref="A14:A15"/>
    <mergeCell ref="A16:A17"/>
    <mergeCell ref="A18:A19"/>
    <mergeCell ref="AF7:AK9"/>
    <mergeCell ref="A10:A11"/>
    <mergeCell ref="B11:I11"/>
    <mergeCell ref="J10:M11"/>
    <mergeCell ref="N10:P11"/>
    <mergeCell ref="Q10:T11"/>
    <mergeCell ref="U10:X11"/>
    <mergeCell ref="Y10:AB11"/>
    <mergeCell ref="AC10:AE11"/>
    <mergeCell ref="AF10:AK11"/>
    <mergeCell ref="B10:I10"/>
    <mergeCell ref="A44:A45"/>
    <mergeCell ref="AS1:AS3"/>
    <mergeCell ref="A32:A33"/>
    <mergeCell ref="A34:A35"/>
    <mergeCell ref="A36:A37"/>
    <mergeCell ref="A38:A39"/>
    <mergeCell ref="A40:A41"/>
    <mergeCell ref="A42:A43"/>
    <mergeCell ref="A20:A21"/>
    <mergeCell ref="A22:A23"/>
    <mergeCell ref="A24:A25"/>
    <mergeCell ref="A26:A27"/>
    <mergeCell ref="A28:A29"/>
    <mergeCell ref="A30:A31"/>
    <mergeCell ref="A12:A13"/>
    <mergeCell ref="Y12:AB13"/>
  </mergeCells>
  <phoneticPr fontId="1"/>
  <printOptions horizontalCentered="1" verticalCentered="1"/>
  <pageMargins left="0.70866141732283472" right="0.70866141732283472" top="0.74803149606299213" bottom="0.74803149606299213" header="0.31496062992125984" footer="0.31496062992125984"/>
  <pageSetup paperSize="9" scale="8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B5774F3-CD55-4396-8A6B-3B55FAE888D5}">
          <x14:formula1>
            <xm:f>入力用データシート!$A$169:$A$218</xm:f>
          </x14:formula1>
          <xm:sqref>AS1:AS3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E77D8-E643-4689-ADE2-EC58C7377C04}">
  <sheetPr>
    <tabColor theme="0"/>
    <pageSetUpPr fitToPage="1"/>
  </sheetPr>
  <dimension ref="B1:AW34"/>
  <sheetViews>
    <sheetView showGridLines="0" showZeros="0" view="pageBreakPreview" zoomScale="96" zoomScaleNormal="130" zoomScaleSheetLayoutView="96" workbookViewId="0">
      <selection activeCell="G14" sqref="G14:AD14"/>
    </sheetView>
  </sheetViews>
  <sheetFormatPr defaultColWidth="2.625" defaultRowHeight="12"/>
  <cols>
    <col min="1" max="1" width="0.875" style="205" customWidth="1"/>
    <col min="2" max="32" width="2.625" style="205" customWidth="1"/>
    <col min="33" max="173" width="1.625" style="205" customWidth="1"/>
    <col min="174" max="16384" width="2.625" style="205"/>
  </cols>
  <sheetData>
    <row r="1" spans="2:49" ht="20.100000000000001" customHeight="1">
      <c r="L1" s="1257" t="s">
        <v>706</v>
      </c>
      <c r="M1" s="1258"/>
      <c r="N1" s="1258"/>
      <c r="O1" s="1258"/>
      <c r="P1" s="1258"/>
      <c r="Q1" s="1258"/>
      <c r="R1" s="1258"/>
      <c r="S1" s="1258"/>
      <c r="T1" s="1258"/>
      <c r="U1" s="1258"/>
      <c r="V1" s="1258"/>
      <c r="W1" s="1259"/>
      <c r="AN1" s="1181" t="s">
        <v>375</v>
      </c>
      <c r="AO1" s="1182"/>
      <c r="AP1" s="1182"/>
      <c r="AQ1" s="1182"/>
      <c r="AR1" s="1182"/>
      <c r="AS1" s="1182"/>
      <c r="AT1" s="1182"/>
      <c r="AU1" s="1182"/>
      <c r="AV1" s="1182"/>
      <c r="AW1" s="1183"/>
    </row>
    <row r="2" spans="2:49" ht="14.25" customHeight="1">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N2" s="1184"/>
      <c r="AO2" s="1185"/>
      <c r="AP2" s="1185"/>
      <c r="AQ2" s="1185"/>
      <c r="AR2" s="1185"/>
      <c r="AS2" s="1185"/>
      <c r="AT2" s="1185"/>
      <c r="AU2" s="1185"/>
      <c r="AV2" s="1185"/>
      <c r="AW2" s="1186"/>
    </row>
    <row r="3" spans="2:49" ht="17.25">
      <c r="C3" s="1261" t="s">
        <v>707</v>
      </c>
      <c r="D3" s="1262"/>
      <c r="E3" s="1262"/>
      <c r="F3" s="1262"/>
      <c r="G3" s="1262"/>
      <c r="H3" s="1262"/>
      <c r="I3" s="1262"/>
      <c r="J3" s="1262"/>
      <c r="K3" s="1262"/>
      <c r="L3" s="1262"/>
      <c r="M3" s="1262"/>
      <c r="N3" s="1262"/>
      <c r="O3" s="1262"/>
      <c r="P3" s="1262"/>
      <c r="Q3" s="1262"/>
      <c r="R3" s="1262"/>
      <c r="S3" s="1262"/>
      <c r="T3" s="1262"/>
      <c r="U3" s="1262"/>
      <c r="V3" s="1262"/>
      <c r="W3" s="1262"/>
      <c r="X3" s="1262"/>
      <c r="Y3" s="1262"/>
      <c r="Z3" s="1262"/>
      <c r="AA3" s="1262"/>
      <c r="AB3" s="1262"/>
      <c r="AC3" s="1262"/>
      <c r="AD3" s="1262"/>
      <c r="AE3" s="1262"/>
      <c r="AF3" s="1262"/>
      <c r="AN3" s="1184"/>
      <c r="AO3" s="1185"/>
      <c r="AP3" s="1185"/>
      <c r="AQ3" s="1185"/>
      <c r="AR3" s="1185"/>
      <c r="AS3" s="1185"/>
      <c r="AT3" s="1185"/>
      <c r="AU3" s="1185"/>
      <c r="AV3" s="1185"/>
      <c r="AW3" s="1186"/>
    </row>
    <row r="4" spans="2:49" ht="18" thickBot="1">
      <c r="C4" s="206"/>
      <c r="U4" s="1263"/>
      <c r="V4" s="1263"/>
      <c r="W4" s="1263"/>
      <c r="X4" s="1263"/>
      <c r="Y4" s="1263"/>
      <c r="AN4" s="1187"/>
      <c r="AO4" s="1188"/>
      <c r="AP4" s="1188"/>
      <c r="AQ4" s="1188"/>
      <c r="AR4" s="1188"/>
      <c r="AS4" s="1188"/>
      <c r="AT4" s="1188"/>
      <c r="AU4" s="1188"/>
      <c r="AV4" s="1188"/>
      <c r="AW4" s="1189"/>
    </row>
    <row r="5" spans="2:49" ht="17.25" customHeight="1">
      <c r="C5" s="206"/>
    </row>
    <row r="6" spans="2:49" ht="34.5" customHeight="1">
      <c r="C6" s="206"/>
      <c r="N6" s="1264" t="s">
        <v>708</v>
      </c>
      <c r="O6" s="1265"/>
      <c r="P6" s="1265"/>
      <c r="Q6" s="1265"/>
      <c r="R6" s="1265"/>
      <c r="S6" s="1298" t="str">
        <f>IF(入力用データシート!B7=入力用データシート!CA9,入力用データシート!B31,"")</f>
        <v/>
      </c>
      <c r="T6" s="1299"/>
      <c r="U6" s="1299"/>
      <c r="V6" s="1299"/>
      <c r="W6" s="1299"/>
      <c r="X6" s="1299"/>
      <c r="Y6" s="1299"/>
      <c r="Z6" s="1299"/>
      <c r="AA6" s="1299"/>
      <c r="AB6" s="1299"/>
      <c r="AC6" s="1299"/>
      <c r="AD6" s="1299"/>
    </row>
    <row r="7" spans="2:49" ht="17.25">
      <c r="C7" s="206"/>
    </row>
    <row r="8" spans="2:49" s="207" customFormat="1" ht="15" customHeight="1">
      <c r="B8" s="1250" t="s">
        <v>709</v>
      </c>
      <c r="C8" s="1251"/>
      <c r="D8" s="1251"/>
      <c r="E8" s="1251"/>
      <c r="F8" s="207" t="s">
        <v>710</v>
      </c>
      <c r="G8" s="1252" t="str">
        <f>IF(入力用データシート!B7=入力用データシート!CA9,VLOOKUP(AN1,入力用データシート!A169:BP218,31,0),"")</f>
        <v/>
      </c>
      <c r="H8" s="1252"/>
      <c r="I8" s="1252"/>
      <c r="J8" s="1252"/>
      <c r="K8" s="1252"/>
      <c r="L8" s="1252"/>
      <c r="M8" s="1252"/>
      <c r="N8" s="1252"/>
      <c r="O8" s="1252"/>
      <c r="P8" s="1252"/>
    </row>
    <row r="9" spans="2:49" s="207" customFormat="1" ht="15" customHeight="1"/>
    <row r="10" spans="2:49" s="207" customFormat="1" ht="15" customHeight="1">
      <c r="B10" s="1250" t="s">
        <v>711</v>
      </c>
      <c r="C10" s="1251"/>
      <c r="D10" s="1251"/>
      <c r="E10" s="1251"/>
      <c r="F10" s="207" t="s">
        <v>710</v>
      </c>
      <c r="G10" s="1253" t="str">
        <f>IF(入力用データシート!B7=入力用データシート!CA9,VLOOKUP(AN1,入力用データシート!A169:BP218,38,0),"")</f>
        <v/>
      </c>
      <c r="H10" s="1253"/>
      <c r="I10" s="1253"/>
      <c r="J10" s="208" t="s">
        <v>47</v>
      </c>
      <c r="K10" s="1253" t="str">
        <f>IF(入力用データシート!B7=入力用データシート!CA9,VLOOKUP(AN1,入力用データシート!A169:BP218,40,0),"")</f>
        <v/>
      </c>
      <c r="L10" s="1253"/>
      <c r="M10" s="1253"/>
      <c r="N10" s="1253"/>
      <c r="O10" s="208"/>
      <c r="P10" s="208"/>
      <c r="Q10" s="208"/>
      <c r="R10" s="208"/>
    </row>
    <row r="11" spans="2:49" s="207" customFormat="1" ht="15" customHeight="1">
      <c r="C11" s="208"/>
      <c r="D11" s="208"/>
      <c r="E11" s="208"/>
      <c r="V11" s="209"/>
      <c r="W11" s="209"/>
      <c r="X11" s="209"/>
      <c r="Y11" s="209"/>
      <c r="Z11" s="209"/>
      <c r="AA11" s="210"/>
      <c r="AB11" s="209"/>
      <c r="AC11" s="209"/>
      <c r="AD11" s="209"/>
      <c r="AE11" s="209"/>
      <c r="AF11" s="209"/>
    </row>
    <row r="12" spans="2:49" s="207" customFormat="1" ht="15" customHeight="1">
      <c r="B12" s="1250" t="s">
        <v>712</v>
      </c>
      <c r="C12" s="1251"/>
      <c r="D12" s="1251"/>
      <c r="E12" s="1251"/>
      <c r="F12" s="207" t="s">
        <v>710</v>
      </c>
      <c r="G12" s="1254"/>
      <c r="H12" s="1254"/>
      <c r="I12" s="1254"/>
      <c r="J12" s="1254"/>
      <c r="K12" s="1254"/>
      <c r="L12" s="1254"/>
      <c r="M12" s="1254"/>
      <c r="N12" s="1254"/>
      <c r="O12" s="1254"/>
      <c r="P12" s="1254"/>
      <c r="Q12" s="1254"/>
      <c r="R12" s="208"/>
    </row>
    <row r="13" spans="2:49" s="207" customFormat="1" ht="15" customHeight="1">
      <c r="C13" s="208"/>
      <c r="D13" s="208"/>
      <c r="E13" s="208"/>
      <c r="H13" s="211"/>
      <c r="I13" s="211"/>
      <c r="J13" s="211"/>
      <c r="K13" s="211"/>
      <c r="L13" s="211"/>
      <c r="M13" s="211"/>
      <c r="V13" s="209"/>
      <c r="W13" s="209"/>
      <c r="X13" s="209"/>
      <c r="Y13" s="209"/>
      <c r="Z13" s="209"/>
      <c r="AA13" s="210"/>
      <c r="AB13" s="209"/>
      <c r="AC13" s="209"/>
      <c r="AD13" s="209"/>
      <c r="AE13" s="209"/>
      <c r="AF13" s="209"/>
    </row>
    <row r="14" spans="2:49" s="207" customFormat="1" ht="15" customHeight="1">
      <c r="B14" s="1250" t="s">
        <v>713</v>
      </c>
      <c r="C14" s="1250"/>
      <c r="D14" s="1250"/>
      <c r="E14" s="1250"/>
      <c r="F14" s="207" t="s">
        <v>710</v>
      </c>
      <c r="G14" s="1254" t="str">
        <f>入力用データシート!B69&amp;"   様"</f>
        <v xml:space="preserve">   様</v>
      </c>
      <c r="H14" s="1254"/>
      <c r="I14" s="1254"/>
      <c r="J14" s="1254"/>
      <c r="K14" s="1254"/>
      <c r="L14" s="1254"/>
      <c r="M14" s="1254"/>
      <c r="N14" s="1254"/>
      <c r="O14" s="1254"/>
      <c r="P14" s="1254"/>
      <c r="Q14" s="1254"/>
      <c r="R14" s="1254"/>
      <c r="S14" s="1254"/>
      <c r="T14" s="1254"/>
      <c r="U14" s="1254"/>
      <c r="V14" s="1254"/>
      <c r="W14" s="1254"/>
      <c r="X14" s="1254"/>
      <c r="Y14" s="1254"/>
      <c r="Z14" s="1254"/>
      <c r="AA14" s="1254"/>
      <c r="AB14" s="1254"/>
      <c r="AC14" s="1254"/>
      <c r="AD14" s="1254"/>
      <c r="AE14" s="212"/>
      <c r="AF14" s="212"/>
    </row>
    <row r="15" spans="2:49" s="207" customFormat="1" ht="15" customHeight="1">
      <c r="V15" s="209"/>
      <c r="W15" s="209"/>
      <c r="X15" s="209"/>
      <c r="Y15" s="209"/>
      <c r="Z15" s="213"/>
      <c r="AA15" s="213"/>
      <c r="AB15" s="213"/>
      <c r="AC15" s="214"/>
      <c r="AD15" s="212"/>
      <c r="AE15" s="212"/>
      <c r="AF15" s="212"/>
    </row>
    <row r="16" spans="2:49" s="207" customFormat="1" ht="15" customHeight="1">
      <c r="B16" s="1250" t="s">
        <v>714</v>
      </c>
      <c r="C16" s="1250"/>
      <c r="D16" s="1250"/>
      <c r="E16" s="1250"/>
      <c r="F16" s="207" t="s">
        <v>710</v>
      </c>
      <c r="G16" s="1255"/>
      <c r="H16" s="1255"/>
      <c r="I16" s="1255"/>
      <c r="J16" s="1255"/>
      <c r="K16" s="1256" t="s">
        <v>715</v>
      </c>
      <c r="L16" s="1256"/>
      <c r="V16" s="209"/>
      <c r="W16" s="209"/>
      <c r="X16" s="209"/>
      <c r="Y16" s="209"/>
      <c r="Z16" s="213"/>
      <c r="AA16" s="213"/>
      <c r="AB16" s="213"/>
      <c r="AC16" s="214"/>
      <c r="AD16" s="212"/>
      <c r="AE16" s="212"/>
      <c r="AF16" s="212"/>
    </row>
    <row r="17" spans="3:36" ht="53.25" customHeight="1"/>
    <row r="18" spans="3:36" ht="18.75" customHeight="1" thickBot="1">
      <c r="AF18" s="215" t="s">
        <v>716</v>
      </c>
    </row>
    <row r="19" spans="3:36" ht="30" customHeight="1" thickBot="1">
      <c r="C19" s="1190" t="s">
        <v>717</v>
      </c>
      <c r="D19" s="1222"/>
      <c r="E19" s="1222"/>
      <c r="F19" s="1222"/>
      <c r="G19" s="1222"/>
      <c r="H19" s="1223"/>
      <c r="I19" s="1248" t="s">
        <v>718</v>
      </c>
      <c r="J19" s="1222"/>
      <c r="K19" s="1222"/>
      <c r="L19" s="1222"/>
      <c r="M19" s="1222"/>
      <c r="N19" s="1222"/>
      <c r="O19" s="1222"/>
      <c r="P19" s="1223"/>
      <c r="Q19" s="1248" t="s">
        <v>719</v>
      </c>
      <c r="R19" s="1222"/>
      <c r="S19" s="1222"/>
      <c r="T19" s="1222"/>
      <c r="U19" s="1222"/>
      <c r="V19" s="1222"/>
      <c r="W19" s="1222"/>
      <c r="X19" s="1223"/>
      <c r="Y19" s="1222" t="s">
        <v>720</v>
      </c>
      <c r="Z19" s="1222"/>
      <c r="AA19" s="1222"/>
      <c r="AB19" s="1222"/>
      <c r="AC19" s="1222"/>
      <c r="AD19" s="1222"/>
      <c r="AE19" s="1222"/>
      <c r="AF19" s="1249"/>
    </row>
    <row r="20" spans="3:36" ht="29.25" customHeight="1">
      <c r="C20" s="1230" t="s">
        <v>721</v>
      </c>
      <c r="D20" s="1231"/>
      <c r="E20" s="1231"/>
      <c r="F20" s="1231"/>
      <c r="G20" s="1231"/>
      <c r="H20" s="1232"/>
      <c r="I20" s="216"/>
      <c r="J20" s="1237"/>
      <c r="K20" s="1237"/>
      <c r="L20" s="1237"/>
      <c r="M20" s="1237"/>
      <c r="N20" s="1237"/>
      <c r="O20" s="1237"/>
      <c r="P20" s="217"/>
      <c r="Q20" s="218"/>
      <c r="R20" s="1238">
        <f>J20</f>
        <v>0</v>
      </c>
      <c r="S20" s="1238"/>
      <c r="T20" s="1238"/>
      <c r="U20" s="1238"/>
      <c r="V20" s="1238"/>
      <c r="W20" s="1238"/>
      <c r="X20" s="219"/>
      <c r="Y20" s="1239"/>
      <c r="Z20" s="1234"/>
      <c r="AA20" s="1234"/>
      <c r="AB20" s="1234"/>
      <c r="AC20" s="1234"/>
      <c r="AD20" s="1234"/>
      <c r="AE20" s="1234"/>
      <c r="AF20" s="1240"/>
    </row>
    <row r="21" spans="3:36" ht="29.25" customHeight="1">
      <c r="C21" s="1209" t="s">
        <v>722</v>
      </c>
      <c r="D21" s="1210"/>
      <c r="E21" s="1210"/>
      <c r="F21" s="1210"/>
      <c r="G21" s="1210"/>
      <c r="H21" s="1211"/>
      <c r="I21" s="1241"/>
      <c r="J21" s="1242"/>
      <c r="K21" s="1242"/>
      <c r="L21" s="1242"/>
      <c r="M21" s="1242"/>
      <c r="N21" s="1242"/>
      <c r="O21" s="1242"/>
      <c r="P21" s="1243"/>
      <c r="Q21" s="220" t="s">
        <v>723</v>
      </c>
      <c r="R21" s="1244"/>
      <c r="S21" s="1244"/>
      <c r="T21" s="1244"/>
      <c r="U21" s="1244"/>
      <c r="V21" s="1244"/>
      <c r="W21" s="1244"/>
      <c r="X21" s="221"/>
      <c r="Y21" s="1245"/>
      <c r="Z21" s="1246"/>
      <c r="AA21" s="1246"/>
      <c r="AB21" s="1246"/>
      <c r="AC21" s="1246"/>
      <c r="AD21" s="1246"/>
      <c r="AE21" s="1246"/>
      <c r="AF21" s="1247"/>
    </row>
    <row r="22" spans="3:36" ht="29.25" customHeight="1" thickBot="1">
      <c r="C22" s="1216" t="s">
        <v>724</v>
      </c>
      <c r="D22" s="1217"/>
      <c r="E22" s="1217"/>
      <c r="F22" s="1217"/>
      <c r="G22" s="1217"/>
      <c r="H22" s="1218"/>
      <c r="I22" s="222"/>
      <c r="J22" s="1226">
        <f>IFERROR(J20,"")</f>
        <v>0</v>
      </c>
      <c r="K22" s="1226"/>
      <c r="L22" s="1226"/>
      <c r="M22" s="1226"/>
      <c r="N22" s="1226"/>
      <c r="O22" s="1226"/>
      <c r="P22" s="223"/>
      <c r="Q22" s="222"/>
      <c r="R22" s="1226">
        <f>IFERROR(R20-R21,"")</f>
        <v>0</v>
      </c>
      <c r="S22" s="1226"/>
      <c r="T22" s="1226"/>
      <c r="U22" s="1226"/>
      <c r="V22" s="1226"/>
      <c r="W22" s="1226"/>
      <c r="X22" s="223"/>
      <c r="Y22" s="1227"/>
      <c r="Z22" s="1228"/>
      <c r="AA22" s="1228"/>
      <c r="AB22" s="1228"/>
      <c r="AC22" s="1228"/>
      <c r="AD22" s="1228"/>
      <c r="AE22" s="1228"/>
      <c r="AF22" s="1229"/>
      <c r="AJ22" s="224"/>
    </row>
    <row r="23" spans="3:36" ht="29.25" customHeight="1">
      <c r="C23" s="1230" t="s">
        <v>725</v>
      </c>
      <c r="D23" s="1231"/>
      <c r="E23" s="1231"/>
      <c r="F23" s="1231"/>
      <c r="G23" s="1231"/>
      <c r="H23" s="1232"/>
      <c r="I23" s="216"/>
      <c r="J23" s="1233"/>
      <c r="K23" s="1233"/>
      <c r="L23" s="1233"/>
      <c r="M23" s="1233"/>
      <c r="N23" s="1233"/>
      <c r="O23" s="1233"/>
      <c r="P23" s="225"/>
      <c r="Q23" s="226"/>
      <c r="R23" s="1233"/>
      <c r="S23" s="1233"/>
      <c r="T23" s="1233"/>
      <c r="U23" s="1233"/>
      <c r="V23" s="1233"/>
      <c r="W23" s="1233"/>
      <c r="X23" s="219"/>
      <c r="Y23" s="1234"/>
      <c r="Z23" s="1235"/>
      <c r="AA23" s="1235"/>
      <c r="AB23" s="1235"/>
      <c r="AC23" s="1235"/>
      <c r="AD23" s="1235"/>
      <c r="AE23" s="1235"/>
      <c r="AF23" s="1236"/>
      <c r="AJ23" s="224"/>
    </row>
    <row r="24" spans="3:36" ht="29.25" customHeight="1">
      <c r="C24" s="1202" t="s">
        <v>726</v>
      </c>
      <c r="D24" s="1203"/>
      <c r="E24" s="1203"/>
      <c r="F24" s="1203"/>
      <c r="G24" s="1203"/>
      <c r="H24" s="1204"/>
      <c r="I24" s="227"/>
      <c r="J24" s="1205"/>
      <c r="K24" s="1205"/>
      <c r="L24" s="1205"/>
      <c r="M24" s="1205"/>
      <c r="N24" s="1205"/>
      <c r="O24" s="1205"/>
      <c r="P24" s="228"/>
      <c r="Q24" s="229"/>
      <c r="R24" s="1205"/>
      <c r="S24" s="1205"/>
      <c r="T24" s="1205"/>
      <c r="U24" s="1205"/>
      <c r="V24" s="1205"/>
      <c r="W24" s="1205"/>
      <c r="X24" s="230"/>
      <c r="Y24" s="1206"/>
      <c r="Z24" s="1207"/>
      <c r="AA24" s="1207"/>
      <c r="AB24" s="1207"/>
      <c r="AC24" s="1207"/>
      <c r="AD24" s="1207"/>
      <c r="AE24" s="1207"/>
      <c r="AF24" s="1208"/>
    </row>
    <row r="25" spans="3:36" ht="29.25" customHeight="1" thickBot="1">
      <c r="C25" s="1209" t="s">
        <v>727</v>
      </c>
      <c r="D25" s="1210"/>
      <c r="E25" s="1210"/>
      <c r="F25" s="1210"/>
      <c r="G25" s="1210"/>
      <c r="H25" s="1211"/>
      <c r="I25" s="220"/>
      <c r="J25" s="1212">
        <f>SUM(J23:O24)</f>
        <v>0</v>
      </c>
      <c r="K25" s="1212"/>
      <c r="L25" s="1212"/>
      <c r="M25" s="1212"/>
      <c r="N25" s="1212"/>
      <c r="O25" s="1212"/>
      <c r="P25" s="221"/>
      <c r="Q25" s="220"/>
      <c r="R25" s="1212">
        <f>SUM(R23:W24)</f>
        <v>0</v>
      </c>
      <c r="S25" s="1212"/>
      <c r="T25" s="1212"/>
      <c r="U25" s="1212"/>
      <c r="V25" s="1212"/>
      <c r="W25" s="1212"/>
      <c r="X25" s="221"/>
      <c r="Y25" s="1213"/>
      <c r="Z25" s="1214"/>
      <c r="AA25" s="1214"/>
      <c r="AB25" s="1214"/>
      <c r="AC25" s="1214"/>
      <c r="AD25" s="1214"/>
      <c r="AE25" s="1214"/>
      <c r="AF25" s="1215"/>
    </row>
    <row r="26" spans="3:36" ht="29.25" customHeight="1" thickBot="1">
      <c r="C26" s="1190" t="s">
        <v>728</v>
      </c>
      <c r="D26" s="1222"/>
      <c r="E26" s="1222"/>
      <c r="F26" s="1222"/>
      <c r="G26" s="1222"/>
      <c r="H26" s="1223"/>
      <c r="I26" s="231" t="s">
        <v>723</v>
      </c>
      <c r="J26" s="1224"/>
      <c r="K26" s="1224"/>
      <c r="L26" s="1224"/>
      <c r="M26" s="1224"/>
      <c r="N26" s="1224"/>
      <c r="O26" s="1224"/>
      <c r="P26" s="232"/>
      <c r="Q26" s="231" t="s">
        <v>723</v>
      </c>
      <c r="R26" s="1224"/>
      <c r="S26" s="1224"/>
      <c r="T26" s="1224"/>
      <c r="U26" s="1224"/>
      <c r="V26" s="1224"/>
      <c r="W26" s="1224"/>
      <c r="X26" s="232"/>
      <c r="Y26" s="1197"/>
      <c r="Z26" s="1198"/>
      <c r="AA26" s="1198"/>
      <c r="AB26" s="1198"/>
      <c r="AC26" s="1198"/>
      <c r="AD26" s="1198"/>
      <c r="AE26" s="1198"/>
      <c r="AF26" s="1199"/>
    </row>
    <row r="27" spans="3:36" ht="29.25" customHeight="1" thickBot="1">
      <c r="C27" s="1190" t="s">
        <v>729</v>
      </c>
      <c r="D27" s="1222"/>
      <c r="E27" s="1222"/>
      <c r="F27" s="1222"/>
      <c r="G27" s="1222"/>
      <c r="H27" s="1223"/>
      <c r="I27" s="231"/>
      <c r="J27" s="1225">
        <f>IFERROR((J22+J25-J26),"")</f>
        <v>0</v>
      </c>
      <c r="K27" s="1225"/>
      <c r="L27" s="1225"/>
      <c r="M27" s="1225"/>
      <c r="N27" s="1225"/>
      <c r="O27" s="1225"/>
      <c r="P27" s="232"/>
      <c r="Q27" s="231"/>
      <c r="R27" s="1225">
        <f>IFERROR((R22+R25-R26),"")</f>
        <v>0</v>
      </c>
      <c r="S27" s="1225"/>
      <c r="T27" s="1225"/>
      <c r="U27" s="1225"/>
      <c r="V27" s="1225"/>
      <c r="W27" s="1225"/>
      <c r="X27" s="232"/>
      <c r="Y27" s="233" t="s">
        <v>730</v>
      </c>
      <c r="Z27" s="1200">
        <f>IFERROR(J27-R27,"")</f>
        <v>0</v>
      </c>
      <c r="AA27" s="1200"/>
      <c r="AB27" s="1200"/>
      <c r="AC27" s="1200"/>
      <c r="AD27" s="1200"/>
      <c r="AE27" s="1200"/>
      <c r="AF27" s="1201"/>
    </row>
    <row r="28" spans="3:36" ht="29.25" customHeight="1" thickBot="1">
      <c r="C28" s="1190" t="s">
        <v>731</v>
      </c>
      <c r="D28" s="1191"/>
      <c r="E28" s="1191"/>
      <c r="F28" s="1191"/>
      <c r="G28" s="1191"/>
      <c r="H28" s="1192"/>
      <c r="I28" s="231"/>
      <c r="J28" s="1193" t="str">
        <f>IFERROR(J27/G16,"")</f>
        <v/>
      </c>
      <c r="K28" s="1193"/>
      <c r="L28" s="1193"/>
      <c r="M28" s="1193"/>
      <c r="N28" s="1193"/>
      <c r="O28" s="1193"/>
      <c r="P28" s="232"/>
      <c r="Q28" s="234"/>
      <c r="R28" s="1193" t="str">
        <f>IFERROR(R27/G16,"")</f>
        <v/>
      </c>
      <c r="S28" s="1193"/>
      <c r="T28" s="1193"/>
      <c r="U28" s="1193"/>
      <c r="V28" s="1193"/>
      <c r="W28" s="1193"/>
      <c r="X28" s="235"/>
      <c r="Y28" s="1194"/>
      <c r="Z28" s="1195"/>
      <c r="AA28" s="1195"/>
      <c r="AB28" s="1195"/>
      <c r="AC28" s="1195"/>
      <c r="AD28" s="1195"/>
      <c r="AE28" s="1195"/>
      <c r="AF28" s="1196"/>
    </row>
    <row r="29" spans="3:36" ht="6.75" customHeight="1">
      <c r="C29" s="236"/>
      <c r="D29" s="236"/>
      <c r="E29" s="236"/>
      <c r="F29" s="236"/>
      <c r="G29" s="236"/>
      <c r="H29" s="236"/>
      <c r="I29" s="237"/>
      <c r="J29" s="238"/>
      <c r="K29" s="238"/>
      <c r="L29" s="238"/>
      <c r="M29" s="238"/>
      <c r="N29" s="238"/>
      <c r="O29" s="238"/>
      <c r="P29" s="238"/>
      <c r="Q29" s="239"/>
      <c r="R29" s="238"/>
      <c r="S29" s="238"/>
      <c r="T29" s="238"/>
      <c r="U29" s="238"/>
      <c r="V29" s="238"/>
      <c r="W29" s="238"/>
      <c r="X29" s="240"/>
      <c r="Y29" s="241"/>
      <c r="Z29" s="242"/>
      <c r="AA29" s="242"/>
      <c r="AB29" s="242"/>
      <c r="AC29" s="242"/>
      <c r="AD29" s="242"/>
      <c r="AE29" s="242"/>
      <c r="AF29" s="242"/>
    </row>
    <row r="30" spans="3:36" ht="15.75" customHeight="1">
      <c r="C30" s="243" t="s">
        <v>732</v>
      </c>
      <c r="D30" s="236"/>
      <c r="E30" s="236"/>
      <c r="F30" s="236"/>
      <c r="G30" s="236"/>
      <c r="H30" s="236"/>
      <c r="I30" s="237"/>
      <c r="J30" s="238"/>
      <c r="K30" s="238"/>
      <c r="L30" s="238"/>
      <c r="M30" s="238"/>
      <c r="N30" s="238"/>
      <c r="O30" s="238"/>
      <c r="P30" s="238"/>
      <c r="Q30" s="239"/>
      <c r="R30" s="238"/>
      <c r="S30" s="238"/>
      <c r="T30" s="238"/>
      <c r="U30" s="238"/>
      <c r="V30" s="238"/>
      <c r="W30" s="238"/>
      <c r="X30" s="240"/>
      <c r="Y30" s="241"/>
      <c r="Z30" s="242"/>
      <c r="AA30" s="242"/>
      <c r="AB30" s="242"/>
      <c r="AC30" s="242"/>
      <c r="AD30" s="242"/>
      <c r="AE30" s="242"/>
      <c r="AF30" s="242"/>
    </row>
    <row r="31" spans="3:36" ht="29.25" customHeight="1">
      <c r="C31" s="243"/>
      <c r="D31" s="236"/>
      <c r="E31" s="236"/>
      <c r="F31" s="236"/>
      <c r="G31" s="236"/>
      <c r="H31" s="236"/>
      <c r="I31" s="237"/>
      <c r="J31" s="238"/>
      <c r="K31" s="238"/>
      <c r="L31" s="238"/>
      <c r="M31" s="238"/>
      <c r="N31" s="238"/>
      <c r="O31" s="238"/>
      <c r="P31" s="238"/>
      <c r="Q31" s="239"/>
      <c r="R31" s="238"/>
      <c r="S31" s="238"/>
      <c r="T31" s="238"/>
      <c r="U31" s="238"/>
      <c r="V31" s="238"/>
      <c r="W31" s="238"/>
      <c r="X31" s="240"/>
      <c r="Y31" s="241"/>
      <c r="Z31" s="242"/>
      <c r="AA31" s="242"/>
      <c r="AB31" s="242"/>
      <c r="AC31" s="242"/>
      <c r="AD31" s="242"/>
      <c r="AE31" s="242"/>
      <c r="AF31" s="242"/>
    </row>
    <row r="32" spans="3:36" ht="12.75" thickBot="1"/>
    <row r="33" spans="3:25" ht="12.75" thickBot="1">
      <c r="C33" s="205" t="s">
        <v>733</v>
      </c>
      <c r="K33" s="1219" t="e">
        <f>G16*R28</f>
        <v>#VALUE!</v>
      </c>
      <c r="L33" s="1220"/>
      <c r="M33" s="1220"/>
      <c r="N33" s="1220"/>
      <c r="O33" s="1221"/>
      <c r="S33" s="1219">
        <f>R22+R25-R26</f>
        <v>0</v>
      </c>
      <c r="T33" s="1220"/>
      <c r="U33" s="1220"/>
      <c r="V33" s="1220"/>
      <c r="W33" s="1221"/>
      <c r="Y33" s="205" t="s">
        <v>734</v>
      </c>
    </row>
    <row r="34" spans="3:25">
      <c r="C34" s="244" t="s">
        <v>735</v>
      </c>
    </row>
  </sheetData>
  <sheetProtection algorithmName="SHA-512" hashValue="Qeqwmv3UBJt6epUaZa3hp9rWMCCq/9PHHc3meQJpiWjoWb4dp10GEiH4xh3BwXBphELCIFl2aZ/xgIMVhNbQYw==" saltValue="XdAADwbCnZYdxGxX/ATYeQ==" spinCount="100000" sheet="1" selectLockedCells="1"/>
  <mergeCells count="61">
    <mergeCell ref="L1:W1"/>
    <mergeCell ref="D2:AD2"/>
    <mergeCell ref="C3:AF3"/>
    <mergeCell ref="U4:Y4"/>
    <mergeCell ref="N6:R6"/>
    <mergeCell ref="S6:AD6"/>
    <mergeCell ref="C19:H19"/>
    <mergeCell ref="I19:P19"/>
    <mergeCell ref="Q19:X19"/>
    <mergeCell ref="Y19:AF19"/>
    <mergeCell ref="B8:E8"/>
    <mergeCell ref="G8:P8"/>
    <mergeCell ref="B10:E10"/>
    <mergeCell ref="G10:I10"/>
    <mergeCell ref="K10:N10"/>
    <mergeCell ref="B12:E12"/>
    <mergeCell ref="G12:Q12"/>
    <mergeCell ref="B14:E14"/>
    <mergeCell ref="G14:AD14"/>
    <mergeCell ref="B16:E16"/>
    <mergeCell ref="G16:J16"/>
    <mergeCell ref="K16:L16"/>
    <mergeCell ref="C20:H20"/>
    <mergeCell ref="J20:O20"/>
    <mergeCell ref="R20:W20"/>
    <mergeCell ref="Y20:AF20"/>
    <mergeCell ref="C21:H21"/>
    <mergeCell ref="I21:P21"/>
    <mergeCell ref="R21:W21"/>
    <mergeCell ref="Y21:AF21"/>
    <mergeCell ref="J22:O22"/>
    <mergeCell ref="R22:W22"/>
    <mergeCell ref="Y22:AF22"/>
    <mergeCell ref="C23:H23"/>
    <mergeCell ref="J23:O23"/>
    <mergeCell ref="R23:W23"/>
    <mergeCell ref="Y23:AF23"/>
    <mergeCell ref="K33:O33"/>
    <mergeCell ref="S33:W33"/>
    <mergeCell ref="C26:H26"/>
    <mergeCell ref="J26:O26"/>
    <mergeCell ref="R26:W26"/>
    <mergeCell ref="C27:H27"/>
    <mergeCell ref="J27:O27"/>
    <mergeCell ref="R27:W27"/>
    <mergeCell ref="AN1:AW4"/>
    <mergeCell ref="C28:H28"/>
    <mergeCell ref="J28:O28"/>
    <mergeCell ref="R28:W28"/>
    <mergeCell ref="Y28:AF28"/>
    <mergeCell ref="Y26:AF26"/>
    <mergeCell ref="Z27:AF27"/>
    <mergeCell ref="C24:H24"/>
    <mergeCell ref="J24:O24"/>
    <mergeCell ref="R24:W24"/>
    <mergeCell ref="Y24:AF24"/>
    <mergeCell ref="C25:H25"/>
    <mergeCell ref="J25:O25"/>
    <mergeCell ref="R25:W25"/>
    <mergeCell ref="Y25:AF25"/>
    <mergeCell ref="C22:H22"/>
  </mergeCells>
  <phoneticPr fontId="1"/>
  <conditionalFormatting sqref="G16:J16">
    <cfRule type="expression" dxfId="37" priority="10">
      <formula>$G$16=""</formula>
    </cfRule>
  </conditionalFormatting>
  <conditionalFormatting sqref="G12:Q12">
    <cfRule type="expression" dxfId="36" priority="1">
      <formula>$G$12=""</formula>
    </cfRule>
  </conditionalFormatting>
  <conditionalFormatting sqref="J20:O20">
    <cfRule type="expression" dxfId="35" priority="9">
      <formula>$J$20=""</formula>
    </cfRule>
  </conditionalFormatting>
  <conditionalFormatting sqref="J23:O23">
    <cfRule type="expression" dxfId="34" priority="7">
      <formula>$J$23=""</formula>
    </cfRule>
  </conditionalFormatting>
  <conditionalFormatting sqref="J24:O24">
    <cfRule type="expression" dxfId="33" priority="5">
      <formula>$J$24=""</formula>
    </cfRule>
  </conditionalFormatting>
  <conditionalFormatting sqref="J26:O26">
    <cfRule type="expression" dxfId="32" priority="3">
      <formula>$J$26=""</formula>
    </cfRule>
  </conditionalFormatting>
  <conditionalFormatting sqref="R21:W21">
    <cfRule type="expression" dxfId="31" priority="8">
      <formula>$R$21=""</formula>
    </cfRule>
  </conditionalFormatting>
  <conditionalFormatting sqref="R23:W23">
    <cfRule type="expression" dxfId="30" priority="6">
      <formula>$R$23=""</formula>
    </cfRule>
  </conditionalFormatting>
  <conditionalFormatting sqref="R24:W24">
    <cfRule type="expression" dxfId="29" priority="4">
      <formula>$R$24=""</formula>
    </cfRule>
  </conditionalFormatting>
  <conditionalFormatting sqref="R26:W26">
    <cfRule type="expression" dxfId="28" priority="2">
      <formula>$R$26=""</formula>
    </cfRule>
  </conditionalFormatting>
  <pageMargins left="0.55118110236220474" right="0.35433070866141736" top="0.62992125984251968" bottom="0.43307086614173229" header="0.27559055118110237" footer="0.51181102362204722"/>
  <pageSetup paperSize="9"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FB57270-9CC0-474D-9779-0E0AB78C9B65}">
          <x14:formula1>
            <xm:f>入力用データシート!$A$169:$A$218</xm:f>
          </x14:formula1>
          <xm:sqref>AN1:AW4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29039-0B75-493B-A82A-A608DE53D89B}">
  <sheetPr>
    <tabColor theme="0"/>
    <pageSetUpPr fitToPage="1"/>
  </sheetPr>
  <dimension ref="B1:AW35"/>
  <sheetViews>
    <sheetView showGridLines="0" showZeros="0" view="pageBreakPreview" zoomScaleNormal="130" zoomScaleSheetLayoutView="100" workbookViewId="0">
      <selection activeCell="G14" sqref="G14:AD14"/>
    </sheetView>
  </sheetViews>
  <sheetFormatPr defaultColWidth="2.625" defaultRowHeight="12"/>
  <cols>
    <col min="1" max="1" width="0.875" style="205" customWidth="1"/>
    <col min="2" max="32" width="2.625" style="205" customWidth="1"/>
    <col min="33" max="173" width="1.625" style="205" customWidth="1"/>
    <col min="174" max="16384" width="2.625" style="205"/>
  </cols>
  <sheetData>
    <row r="1" spans="2:49" ht="20.100000000000001" customHeight="1">
      <c r="L1" s="1257" t="s">
        <v>706</v>
      </c>
      <c r="M1" s="1258"/>
      <c r="N1" s="1258"/>
      <c r="O1" s="1258"/>
      <c r="P1" s="1258"/>
      <c r="Q1" s="1258"/>
      <c r="R1" s="1258"/>
      <c r="S1" s="1258"/>
      <c r="T1" s="1258"/>
      <c r="U1" s="1258"/>
      <c r="V1" s="1258"/>
      <c r="W1" s="1259"/>
      <c r="AN1" s="1181" t="s">
        <v>375</v>
      </c>
      <c r="AO1" s="1182"/>
      <c r="AP1" s="1182"/>
      <c r="AQ1" s="1182"/>
      <c r="AR1" s="1182"/>
      <c r="AS1" s="1182"/>
      <c r="AT1" s="1182"/>
      <c r="AU1" s="1182"/>
      <c r="AV1" s="1182"/>
      <c r="AW1" s="1183"/>
    </row>
    <row r="2" spans="2:49" ht="20.100000000000001" customHeight="1">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N2" s="1184"/>
      <c r="AO2" s="1185"/>
      <c r="AP2" s="1185"/>
      <c r="AQ2" s="1185"/>
      <c r="AR2" s="1185"/>
      <c r="AS2" s="1185"/>
      <c r="AT2" s="1185"/>
      <c r="AU2" s="1185"/>
      <c r="AV2" s="1185"/>
      <c r="AW2" s="1186"/>
    </row>
    <row r="3" spans="2:49" ht="17.25">
      <c r="C3" s="1261" t="s">
        <v>707</v>
      </c>
      <c r="D3" s="1262"/>
      <c r="E3" s="1262"/>
      <c r="F3" s="1262"/>
      <c r="G3" s="1262"/>
      <c r="H3" s="1262"/>
      <c r="I3" s="1262"/>
      <c r="J3" s="1262"/>
      <c r="K3" s="1262"/>
      <c r="L3" s="1262"/>
      <c r="M3" s="1262"/>
      <c r="N3" s="1262"/>
      <c r="O3" s="1262"/>
      <c r="P3" s="1262"/>
      <c r="Q3" s="1262"/>
      <c r="R3" s="1262"/>
      <c r="S3" s="1262"/>
      <c r="T3" s="1262"/>
      <c r="U3" s="1262"/>
      <c r="V3" s="1262"/>
      <c r="W3" s="1262"/>
      <c r="X3" s="1262"/>
      <c r="Y3" s="1262"/>
      <c r="Z3" s="1262"/>
      <c r="AA3" s="1262"/>
      <c r="AB3" s="1262"/>
      <c r="AC3" s="1262"/>
      <c r="AD3" s="1262"/>
      <c r="AE3" s="1262"/>
      <c r="AF3" s="1262"/>
      <c r="AN3" s="1184"/>
      <c r="AO3" s="1185"/>
      <c r="AP3" s="1185"/>
      <c r="AQ3" s="1185"/>
      <c r="AR3" s="1185"/>
      <c r="AS3" s="1185"/>
      <c r="AT3" s="1185"/>
      <c r="AU3" s="1185"/>
      <c r="AV3" s="1185"/>
      <c r="AW3" s="1186"/>
    </row>
    <row r="4" spans="2:49" ht="18" thickBot="1">
      <c r="C4" s="206"/>
      <c r="U4" s="1263"/>
      <c r="V4" s="1263"/>
      <c r="W4" s="1263"/>
      <c r="X4" s="1263"/>
      <c r="Y4" s="1263"/>
      <c r="AN4" s="1187"/>
      <c r="AO4" s="1188"/>
      <c r="AP4" s="1188"/>
      <c r="AQ4" s="1188"/>
      <c r="AR4" s="1188"/>
      <c r="AS4" s="1188"/>
      <c r="AT4" s="1188"/>
      <c r="AU4" s="1188"/>
      <c r="AV4" s="1188"/>
      <c r="AW4" s="1189"/>
    </row>
    <row r="5" spans="2:49" ht="17.25" customHeight="1">
      <c r="C5" s="206"/>
    </row>
    <row r="6" spans="2:49" ht="34.5" customHeight="1">
      <c r="C6" s="206"/>
      <c r="N6" s="1264" t="s">
        <v>708</v>
      </c>
      <c r="O6" s="1265"/>
      <c r="P6" s="1265"/>
      <c r="Q6" s="1265"/>
      <c r="R6" s="1265"/>
      <c r="S6" s="1300" t="str">
        <f>IF(入力用データシート!B7=入力用データシート!CA9,入力用データシート!B31,"")</f>
        <v/>
      </c>
      <c r="T6" s="1301"/>
      <c r="U6" s="1301"/>
      <c r="V6" s="1301"/>
      <c r="W6" s="1301"/>
      <c r="X6" s="1301"/>
      <c r="Y6" s="1301"/>
      <c r="Z6" s="1301"/>
      <c r="AA6" s="1301"/>
      <c r="AB6" s="1301"/>
      <c r="AC6" s="1301"/>
      <c r="AD6" s="1301"/>
    </row>
    <row r="7" spans="2:49" ht="17.25">
      <c r="C7" s="206"/>
    </row>
    <row r="8" spans="2:49" s="207" customFormat="1" ht="15" customHeight="1">
      <c r="B8" s="1250" t="s">
        <v>709</v>
      </c>
      <c r="C8" s="1251"/>
      <c r="D8" s="1251"/>
      <c r="E8" s="1251"/>
      <c r="F8" s="207" t="s">
        <v>710</v>
      </c>
      <c r="G8" s="1252" t="str">
        <f>IF(入力用データシート!B7=入力用データシート!CA9,VLOOKUP(AN1,入力用データシート!A169:BP218,31,0),"")</f>
        <v/>
      </c>
      <c r="H8" s="1252"/>
      <c r="I8" s="1252"/>
      <c r="J8" s="1252"/>
      <c r="K8" s="1252"/>
      <c r="L8" s="1252"/>
      <c r="M8" s="1252"/>
      <c r="N8" s="1252"/>
      <c r="O8" s="1252"/>
      <c r="P8" s="1252"/>
    </row>
    <row r="9" spans="2:49" s="207" customFormat="1" ht="15" customHeight="1"/>
    <row r="10" spans="2:49" s="207" customFormat="1" ht="15" customHeight="1">
      <c r="B10" s="1250" t="s">
        <v>711</v>
      </c>
      <c r="C10" s="1251"/>
      <c r="D10" s="1251"/>
      <c r="E10" s="1251"/>
      <c r="F10" s="207" t="s">
        <v>710</v>
      </c>
      <c r="G10" s="1253" t="str">
        <f>IF(入力用データシート!B7=入力用データシート!CA9,VLOOKUP(AN1,入力用データシート!A169:BP218,38,0),"")</f>
        <v/>
      </c>
      <c r="H10" s="1253"/>
      <c r="I10" s="1253"/>
      <c r="J10" s="208" t="s">
        <v>47</v>
      </c>
      <c r="K10" s="1253" t="str">
        <f>IF(入力用データシート!B7=入力用データシート!CA9,VLOOKUP(AN1,入力用データシート!A169:BP218,40,0),"")</f>
        <v/>
      </c>
      <c r="L10" s="1253"/>
      <c r="M10" s="1253"/>
      <c r="N10" s="1253"/>
      <c r="O10" s="208"/>
      <c r="P10" s="208"/>
      <c r="Q10" s="208"/>
      <c r="R10" s="208"/>
    </row>
    <row r="11" spans="2:49" s="207" customFormat="1" ht="15" customHeight="1">
      <c r="C11" s="208"/>
      <c r="D11" s="208"/>
      <c r="E11" s="208"/>
      <c r="V11" s="209"/>
      <c r="W11" s="209"/>
      <c r="X11" s="209"/>
      <c r="Y11" s="209"/>
      <c r="Z11" s="209"/>
      <c r="AA11" s="210"/>
      <c r="AB11" s="209"/>
      <c r="AC11" s="209"/>
      <c r="AD11" s="209"/>
      <c r="AE11" s="209"/>
      <c r="AF11" s="209"/>
    </row>
    <row r="12" spans="2:49" s="207" customFormat="1" ht="15" customHeight="1">
      <c r="B12" s="1250" t="s">
        <v>712</v>
      </c>
      <c r="C12" s="1251"/>
      <c r="D12" s="1251"/>
      <c r="E12" s="1251"/>
      <c r="F12" s="207" t="s">
        <v>710</v>
      </c>
      <c r="G12" s="1254"/>
      <c r="H12" s="1254"/>
      <c r="I12" s="1254"/>
      <c r="J12" s="1254"/>
      <c r="K12" s="1254"/>
      <c r="L12" s="1254"/>
      <c r="M12" s="1254"/>
      <c r="N12" s="1254"/>
      <c r="O12" s="1254"/>
      <c r="P12" s="1254"/>
      <c r="Q12" s="1254"/>
      <c r="R12" s="208"/>
    </row>
    <row r="13" spans="2:49" s="207" customFormat="1" ht="15" customHeight="1">
      <c r="C13" s="208"/>
      <c r="D13" s="208"/>
      <c r="E13" s="208"/>
      <c r="H13" s="211"/>
      <c r="I13" s="211"/>
      <c r="J13" s="211"/>
      <c r="K13" s="211"/>
      <c r="L13" s="211"/>
      <c r="M13" s="211"/>
      <c r="V13" s="209"/>
      <c r="W13" s="209"/>
      <c r="X13" s="209"/>
      <c r="Y13" s="209"/>
      <c r="Z13" s="209"/>
      <c r="AA13" s="210"/>
      <c r="AB13" s="209"/>
      <c r="AC13" s="209"/>
      <c r="AD13" s="209"/>
      <c r="AE13" s="209"/>
      <c r="AF13" s="209"/>
    </row>
    <row r="14" spans="2:49" s="207" customFormat="1" ht="15" customHeight="1">
      <c r="B14" s="1250" t="s">
        <v>713</v>
      </c>
      <c r="C14" s="1250"/>
      <c r="D14" s="1250"/>
      <c r="E14" s="1250"/>
      <c r="F14" s="207" t="s">
        <v>710</v>
      </c>
      <c r="G14" s="1254" t="str">
        <f>入力用データシート!B69&amp;"   様"</f>
        <v xml:space="preserve">   様</v>
      </c>
      <c r="H14" s="1254"/>
      <c r="I14" s="1254"/>
      <c r="J14" s="1254"/>
      <c r="K14" s="1254"/>
      <c r="L14" s="1254"/>
      <c r="M14" s="1254"/>
      <c r="N14" s="1254"/>
      <c r="O14" s="1254"/>
      <c r="P14" s="1254"/>
      <c r="Q14" s="1254"/>
      <c r="R14" s="1254"/>
      <c r="S14" s="1254"/>
      <c r="T14" s="1254"/>
      <c r="U14" s="1254"/>
      <c r="V14" s="1254"/>
      <c r="W14" s="1254"/>
      <c r="X14" s="1254"/>
      <c r="Y14" s="1254"/>
      <c r="Z14" s="1254"/>
      <c r="AA14" s="1254"/>
      <c r="AB14" s="1254"/>
      <c r="AC14" s="1254"/>
      <c r="AD14" s="1254"/>
      <c r="AE14" s="212"/>
      <c r="AF14" s="212"/>
    </row>
    <row r="15" spans="2:49" s="207" customFormat="1" ht="15" customHeight="1">
      <c r="V15" s="209"/>
      <c r="W15" s="209"/>
      <c r="X15" s="209"/>
      <c r="Y15" s="209"/>
      <c r="Z15" s="213"/>
      <c r="AA15" s="213"/>
      <c r="AB15" s="213"/>
      <c r="AC15" s="214"/>
      <c r="AD15" s="212"/>
      <c r="AE15" s="212"/>
      <c r="AF15" s="212"/>
    </row>
    <row r="16" spans="2:49" s="207" customFormat="1" ht="15" customHeight="1">
      <c r="B16" s="1250" t="s">
        <v>714</v>
      </c>
      <c r="C16" s="1250"/>
      <c r="D16" s="1250"/>
      <c r="E16" s="1250"/>
      <c r="F16" s="207" t="s">
        <v>710</v>
      </c>
      <c r="G16" s="1255"/>
      <c r="H16" s="1255"/>
      <c r="I16" s="1255"/>
      <c r="J16" s="1255"/>
      <c r="K16" s="1256" t="s">
        <v>715</v>
      </c>
      <c r="L16" s="1256"/>
      <c r="V16" s="209"/>
      <c r="W16" s="209"/>
      <c r="X16" s="209"/>
      <c r="Y16" s="209"/>
      <c r="Z16" s="213"/>
      <c r="AA16" s="213"/>
      <c r="AB16" s="213"/>
      <c r="AC16" s="214"/>
      <c r="AD16" s="212"/>
      <c r="AE16" s="212"/>
      <c r="AF16" s="212"/>
    </row>
    <row r="17" spans="3:36" ht="53.25" customHeight="1"/>
    <row r="18" spans="3:36" ht="18.75" customHeight="1" thickBot="1">
      <c r="AF18" s="215" t="s">
        <v>716</v>
      </c>
    </row>
    <row r="19" spans="3:36" ht="30" customHeight="1" thickBot="1">
      <c r="C19" s="1190" t="s">
        <v>717</v>
      </c>
      <c r="D19" s="1222"/>
      <c r="E19" s="1222"/>
      <c r="F19" s="1222"/>
      <c r="G19" s="1222"/>
      <c r="H19" s="1223"/>
      <c r="I19" s="1248" t="s">
        <v>718</v>
      </c>
      <c r="J19" s="1222"/>
      <c r="K19" s="1222"/>
      <c r="L19" s="1222"/>
      <c r="M19" s="1222"/>
      <c r="N19" s="1222"/>
      <c r="O19" s="1222"/>
      <c r="P19" s="1223"/>
      <c r="Q19" s="1248" t="s">
        <v>719</v>
      </c>
      <c r="R19" s="1222"/>
      <c r="S19" s="1222"/>
      <c r="T19" s="1222"/>
      <c r="U19" s="1222"/>
      <c r="V19" s="1222"/>
      <c r="W19" s="1222"/>
      <c r="X19" s="1223"/>
      <c r="Y19" s="1222" t="s">
        <v>720</v>
      </c>
      <c r="Z19" s="1222"/>
      <c r="AA19" s="1222"/>
      <c r="AB19" s="1222"/>
      <c r="AC19" s="1222"/>
      <c r="AD19" s="1222"/>
      <c r="AE19" s="1222"/>
      <c r="AF19" s="1249"/>
    </row>
    <row r="20" spans="3:36" ht="29.25" customHeight="1">
      <c r="C20" s="1230" t="s">
        <v>721</v>
      </c>
      <c r="D20" s="1231"/>
      <c r="E20" s="1231"/>
      <c r="F20" s="1231"/>
      <c r="G20" s="1231"/>
      <c r="H20" s="1232"/>
      <c r="I20" s="216"/>
      <c r="J20" s="1237"/>
      <c r="K20" s="1237"/>
      <c r="L20" s="1237"/>
      <c r="M20" s="1237"/>
      <c r="N20" s="1237"/>
      <c r="O20" s="1237"/>
      <c r="P20" s="225"/>
      <c r="Q20" s="226"/>
      <c r="R20" s="1238">
        <f>J20</f>
        <v>0</v>
      </c>
      <c r="S20" s="1238"/>
      <c r="T20" s="1238"/>
      <c r="U20" s="1238"/>
      <c r="V20" s="1238"/>
      <c r="W20" s="1238"/>
      <c r="X20" s="219"/>
      <c r="Y20" s="1239"/>
      <c r="Z20" s="1234"/>
      <c r="AA20" s="1234"/>
      <c r="AB20" s="1234"/>
      <c r="AC20" s="1234"/>
      <c r="AD20" s="1234"/>
      <c r="AE20" s="1234"/>
      <c r="AF20" s="1240"/>
    </row>
    <row r="21" spans="3:36" ht="29.25" customHeight="1">
      <c r="C21" s="1209" t="s">
        <v>722</v>
      </c>
      <c r="D21" s="1210"/>
      <c r="E21" s="1210"/>
      <c r="F21" s="1210"/>
      <c r="G21" s="1210"/>
      <c r="H21" s="1211"/>
      <c r="I21" s="1241"/>
      <c r="J21" s="1242"/>
      <c r="K21" s="1242"/>
      <c r="L21" s="1242"/>
      <c r="M21" s="1242"/>
      <c r="N21" s="1242"/>
      <c r="O21" s="1242"/>
      <c r="P21" s="1243"/>
      <c r="Q21" s="220" t="s">
        <v>723</v>
      </c>
      <c r="R21" s="1244"/>
      <c r="S21" s="1244"/>
      <c r="T21" s="1244"/>
      <c r="U21" s="1244"/>
      <c r="V21" s="1244"/>
      <c r="W21" s="1244"/>
      <c r="X21" s="221"/>
      <c r="Y21" s="1245"/>
      <c r="Z21" s="1246"/>
      <c r="AA21" s="1246"/>
      <c r="AB21" s="1246"/>
      <c r="AC21" s="1246"/>
      <c r="AD21" s="1246"/>
      <c r="AE21" s="1246"/>
      <c r="AF21" s="1247"/>
    </row>
    <row r="22" spans="3:36" ht="29.25" customHeight="1" thickBot="1">
      <c r="C22" s="1216" t="s">
        <v>724</v>
      </c>
      <c r="D22" s="1217"/>
      <c r="E22" s="1217"/>
      <c r="F22" s="1217"/>
      <c r="G22" s="1217"/>
      <c r="H22" s="1218"/>
      <c r="I22" s="222"/>
      <c r="J22" s="1288">
        <f>IFERROR(J20,"")</f>
        <v>0</v>
      </c>
      <c r="K22" s="1288"/>
      <c r="L22" s="1288"/>
      <c r="M22" s="1288"/>
      <c r="N22" s="1288"/>
      <c r="O22" s="1288"/>
      <c r="P22" s="223"/>
      <c r="Q22" s="222"/>
      <c r="R22" s="1288">
        <f>IFERROR(R20-R21,"")</f>
        <v>0</v>
      </c>
      <c r="S22" s="1288"/>
      <c r="T22" s="1288"/>
      <c r="U22" s="1288"/>
      <c r="V22" s="1288"/>
      <c r="W22" s="1288"/>
      <c r="X22" s="223"/>
      <c r="Y22" s="1227"/>
      <c r="Z22" s="1228"/>
      <c r="AA22" s="1228"/>
      <c r="AB22" s="1228"/>
      <c r="AC22" s="1228"/>
      <c r="AD22" s="1228"/>
      <c r="AE22" s="1228"/>
      <c r="AF22" s="1229"/>
      <c r="AJ22" s="224"/>
    </row>
    <row r="23" spans="3:36" ht="29.25" customHeight="1">
      <c r="C23" s="1230" t="s">
        <v>725</v>
      </c>
      <c r="D23" s="1231"/>
      <c r="E23" s="1231"/>
      <c r="F23" s="1231"/>
      <c r="G23" s="1231"/>
      <c r="H23" s="1232"/>
      <c r="I23" s="216"/>
      <c r="J23" s="1233"/>
      <c r="K23" s="1233"/>
      <c r="L23" s="1233"/>
      <c r="M23" s="1233"/>
      <c r="N23" s="1233"/>
      <c r="O23" s="1233"/>
      <c r="P23" s="225"/>
      <c r="Q23" s="226"/>
      <c r="R23" s="1233"/>
      <c r="S23" s="1233"/>
      <c r="T23" s="1233"/>
      <c r="U23" s="1233"/>
      <c r="V23" s="1233"/>
      <c r="W23" s="1233"/>
      <c r="X23" s="219"/>
      <c r="Y23" s="1234"/>
      <c r="Z23" s="1235"/>
      <c r="AA23" s="1235"/>
      <c r="AB23" s="1235"/>
      <c r="AC23" s="1235"/>
      <c r="AD23" s="1235"/>
      <c r="AE23" s="1235"/>
      <c r="AF23" s="1236"/>
      <c r="AJ23" s="224"/>
    </row>
    <row r="24" spans="3:36" ht="29.25" customHeight="1">
      <c r="C24" s="1202" t="s">
        <v>726</v>
      </c>
      <c r="D24" s="1203"/>
      <c r="E24" s="1203"/>
      <c r="F24" s="1203"/>
      <c r="G24" s="1203"/>
      <c r="H24" s="1204"/>
      <c r="I24" s="227"/>
      <c r="J24" s="1205"/>
      <c r="K24" s="1205"/>
      <c r="L24" s="1205"/>
      <c r="M24" s="1205"/>
      <c r="N24" s="1205"/>
      <c r="O24" s="1205"/>
      <c r="P24" s="228"/>
      <c r="Q24" s="229"/>
      <c r="R24" s="1205"/>
      <c r="S24" s="1205"/>
      <c r="T24" s="1205"/>
      <c r="U24" s="1205"/>
      <c r="V24" s="1205"/>
      <c r="W24" s="1205"/>
      <c r="X24" s="230"/>
      <c r="Y24" s="1206"/>
      <c r="Z24" s="1207"/>
      <c r="AA24" s="1207"/>
      <c r="AB24" s="1207"/>
      <c r="AC24" s="1207"/>
      <c r="AD24" s="1207"/>
      <c r="AE24" s="1207"/>
      <c r="AF24" s="1208"/>
    </row>
    <row r="25" spans="3:36" ht="29.25" customHeight="1" thickBot="1">
      <c r="C25" s="1209" t="s">
        <v>727</v>
      </c>
      <c r="D25" s="1210"/>
      <c r="E25" s="1210"/>
      <c r="F25" s="1210"/>
      <c r="G25" s="1210"/>
      <c r="H25" s="1211"/>
      <c r="I25" s="220"/>
      <c r="J25" s="1212">
        <f>SUM(J23:O24)</f>
        <v>0</v>
      </c>
      <c r="K25" s="1212"/>
      <c r="L25" s="1212"/>
      <c r="M25" s="1212"/>
      <c r="N25" s="1212"/>
      <c r="O25" s="1212"/>
      <c r="P25" s="221"/>
      <c r="Q25" s="220"/>
      <c r="R25" s="1212">
        <f>SUM(R23:W24)</f>
        <v>0</v>
      </c>
      <c r="S25" s="1212"/>
      <c r="T25" s="1212"/>
      <c r="U25" s="1212"/>
      <c r="V25" s="1212"/>
      <c r="W25" s="1212"/>
      <c r="X25" s="221"/>
      <c r="Y25" s="1213"/>
      <c r="Z25" s="1214"/>
      <c r="AA25" s="1214"/>
      <c r="AB25" s="1214"/>
      <c r="AC25" s="1214"/>
      <c r="AD25" s="1214"/>
      <c r="AE25" s="1214"/>
      <c r="AF25" s="1215"/>
    </row>
    <row r="26" spans="3:36" ht="29.25" customHeight="1" thickBot="1">
      <c r="C26" s="1190" t="s">
        <v>728</v>
      </c>
      <c r="D26" s="1222"/>
      <c r="E26" s="1222"/>
      <c r="F26" s="1222"/>
      <c r="G26" s="1222"/>
      <c r="H26" s="1223"/>
      <c r="I26" s="231" t="s">
        <v>723</v>
      </c>
      <c r="J26" s="1224"/>
      <c r="K26" s="1224"/>
      <c r="L26" s="1224"/>
      <c r="M26" s="1224"/>
      <c r="N26" s="1224"/>
      <c r="O26" s="1224"/>
      <c r="P26" s="232"/>
      <c r="Q26" s="231" t="s">
        <v>723</v>
      </c>
      <c r="R26" s="1224"/>
      <c r="S26" s="1224"/>
      <c r="T26" s="1224"/>
      <c r="U26" s="1224"/>
      <c r="V26" s="1224"/>
      <c r="W26" s="1224"/>
      <c r="X26" s="232"/>
      <c r="Y26" s="1197"/>
      <c r="Z26" s="1198"/>
      <c r="AA26" s="1198"/>
      <c r="AB26" s="1198"/>
      <c r="AC26" s="1198"/>
      <c r="AD26" s="1198"/>
      <c r="AE26" s="1198"/>
      <c r="AF26" s="1199"/>
    </row>
    <row r="27" spans="3:36" ht="29.25" customHeight="1" thickBot="1">
      <c r="C27" s="1190" t="s">
        <v>729</v>
      </c>
      <c r="D27" s="1222"/>
      <c r="E27" s="1222"/>
      <c r="F27" s="1222"/>
      <c r="G27" s="1222"/>
      <c r="H27" s="1223"/>
      <c r="I27" s="231"/>
      <c r="J27" s="1225">
        <f>IFERROR((J22+J25-J26),"")</f>
        <v>0</v>
      </c>
      <c r="K27" s="1225"/>
      <c r="L27" s="1225"/>
      <c r="M27" s="1225"/>
      <c r="N27" s="1225"/>
      <c r="O27" s="1225"/>
      <c r="P27" s="232"/>
      <c r="Q27" s="231"/>
      <c r="R27" s="1225">
        <f>IFERROR((R22+R25-R26),"")</f>
        <v>0</v>
      </c>
      <c r="S27" s="1225"/>
      <c r="T27" s="1225"/>
      <c r="U27" s="1225"/>
      <c r="V27" s="1225"/>
      <c r="W27" s="1225"/>
      <c r="X27" s="232"/>
      <c r="Y27" s="233" t="s">
        <v>730</v>
      </c>
      <c r="Z27" s="1286">
        <f>IFERROR(J27-R27,"")</f>
        <v>0</v>
      </c>
      <c r="AA27" s="1286"/>
      <c r="AB27" s="1286"/>
      <c r="AC27" s="1286"/>
      <c r="AD27" s="1286"/>
      <c r="AE27" s="1286"/>
      <c r="AF27" s="1287"/>
    </row>
    <row r="28" spans="3:36" ht="29.25" customHeight="1">
      <c r="C28" s="1272" t="s">
        <v>731</v>
      </c>
      <c r="D28" s="1273"/>
      <c r="E28" s="1273"/>
      <c r="F28" s="1273"/>
      <c r="G28" s="1273"/>
      <c r="H28" s="1274"/>
      <c r="I28" s="245"/>
      <c r="J28" s="1278" t="str">
        <f>IFERROR(J27/G16,"")</f>
        <v/>
      </c>
      <c r="K28" s="1278"/>
      <c r="L28" s="1278"/>
      <c r="M28" s="1278"/>
      <c r="N28" s="1278"/>
      <c r="O28" s="1278"/>
      <c r="P28" s="246"/>
      <c r="Q28" s="247"/>
      <c r="R28" s="1280"/>
      <c r="S28" s="1280"/>
      <c r="T28" s="1280"/>
      <c r="U28" s="1280"/>
      <c r="V28" s="1280"/>
      <c r="W28" s="1280"/>
      <c r="X28" s="248"/>
      <c r="Y28" s="1281"/>
      <c r="Z28" s="1282"/>
      <c r="AA28" s="1282"/>
      <c r="AB28" s="249" t="s">
        <v>736</v>
      </c>
      <c r="AC28" s="249"/>
      <c r="AD28" s="249"/>
      <c r="AE28" s="249"/>
      <c r="AF28" s="250"/>
    </row>
    <row r="29" spans="3:36" ht="29.25" customHeight="1" thickBot="1">
      <c r="C29" s="1275"/>
      <c r="D29" s="1276"/>
      <c r="E29" s="1276"/>
      <c r="F29" s="1276"/>
      <c r="G29" s="1276"/>
      <c r="H29" s="1277"/>
      <c r="I29" s="251"/>
      <c r="J29" s="1279"/>
      <c r="K29" s="1279"/>
      <c r="L29" s="1279"/>
      <c r="M29" s="1279"/>
      <c r="N29" s="1279"/>
      <c r="O29" s="1279"/>
      <c r="P29" s="252"/>
      <c r="Q29" s="253"/>
      <c r="R29" s="1283"/>
      <c r="S29" s="1283"/>
      <c r="T29" s="1283"/>
      <c r="U29" s="1283"/>
      <c r="V29" s="1283"/>
      <c r="W29" s="1283"/>
      <c r="X29" s="254"/>
      <c r="Y29" s="1284"/>
      <c r="Z29" s="1285"/>
      <c r="AA29" s="1285"/>
      <c r="AB29" s="255" t="s">
        <v>736</v>
      </c>
      <c r="AC29" s="255"/>
      <c r="AD29" s="255"/>
      <c r="AE29" s="255"/>
      <c r="AF29" s="256"/>
    </row>
    <row r="30" spans="3:36" ht="9" customHeight="1">
      <c r="C30" s="236"/>
      <c r="D30" s="236"/>
      <c r="E30" s="236"/>
      <c r="F30" s="236"/>
      <c r="G30" s="236"/>
      <c r="H30" s="236"/>
      <c r="I30" s="237"/>
      <c r="J30" s="257"/>
      <c r="K30" s="257"/>
      <c r="L30" s="257"/>
      <c r="M30" s="257"/>
      <c r="N30" s="257"/>
      <c r="O30" s="257"/>
      <c r="P30" s="238"/>
      <c r="Q30" s="237"/>
      <c r="R30" s="237"/>
      <c r="S30" s="237"/>
      <c r="T30" s="237"/>
      <c r="U30" s="257"/>
      <c r="V30" s="257"/>
      <c r="W30" s="257"/>
      <c r="X30" s="257"/>
      <c r="Y30" s="241"/>
      <c r="Z30" s="242"/>
      <c r="AA30" s="242"/>
      <c r="AB30" s="242"/>
      <c r="AC30" s="242"/>
      <c r="AD30" s="242"/>
      <c r="AE30" s="242"/>
      <c r="AF30" s="242"/>
    </row>
    <row r="31" spans="3:36" ht="16.5" customHeight="1">
      <c r="C31" s="243" t="s">
        <v>732</v>
      </c>
      <c r="D31" s="236"/>
      <c r="E31" s="236"/>
      <c r="F31" s="236"/>
      <c r="G31" s="236"/>
      <c r="H31" s="236"/>
      <c r="I31" s="237"/>
      <c r="J31" s="257"/>
      <c r="K31" s="257"/>
      <c r="L31" s="257"/>
      <c r="M31" s="257"/>
      <c r="N31" s="257"/>
      <c r="O31" s="257"/>
      <c r="P31" s="238"/>
      <c r="Q31" s="237"/>
      <c r="R31" s="237"/>
      <c r="S31" s="237"/>
      <c r="T31" s="237"/>
      <c r="U31" s="257"/>
      <c r="V31" s="257"/>
      <c r="W31" s="257"/>
      <c r="X31" s="257"/>
      <c r="Y31" s="241"/>
      <c r="Z31" s="242"/>
      <c r="AA31" s="242"/>
      <c r="AB31" s="242"/>
      <c r="AC31" s="242"/>
      <c r="AD31" s="242"/>
      <c r="AE31" s="242"/>
      <c r="AF31" s="242"/>
    </row>
    <row r="32" spans="3:36" ht="16.5" customHeight="1">
      <c r="C32" s="243"/>
      <c r="D32" s="236"/>
      <c r="E32" s="236"/>
      <c r="F32" s="236"/>
      <c r="G32" s="236"/>
      <c r="H32" s="236"/>
      <c r="I32" s="237"/>
      <c r="J32" s="257"/>
      <c r="K32" s="257"/>
      <c r="L32" s="257"/>
      <c r="M32" s="257"/>
      <c r="N32" s="257"/>
      <c r="O32" s="257"/>
      <c r="P32" s="238"/>
      <c r="Q32" s="237"/>
      <c r="R32" s="237"/>
      <c r="S32" s="237"/>
      <c r="T32" s="237"/>
      <c r="U32" s="257"/>
      <c r="V32" s="257"/>
      <c r="W32" s="257"/>
      <c r="X32" s="257"/>
      <c r="Y32" s="241"/>
      <c r="Z32" s="242"/>
      <c r="AA32" s="242"/>
      <c r="AB32" s="242"/>
      <c r="AC32" s="242"/>
      <c r="AD32" s="242"/>
      <c r="AE32" s="242"/>
      <c r="AF32" s="242"/>
    </row>
    <row r="33" spans="3:24" ht="18.75" customHeight="1" thickBot="1"/>
    <row r="34" spans="3:24" ht="18" customHeight="1" thickBot="1">
      <c r="C34" s="205" t="s">
        <v>733</v>
      </c>
      <c r="L34" s="1266" t="str">
        <f>IFERROR(J28*G16,"")</f>
        <v/>
      </c>
      <c r="M34" s="1267"/>
      <c r="N34" s="1267"/>
      <c r="O34" s="1267"/>
      <c r="P34" s="1268"/>
      <c r="T34" s="1269">
        <f>(R28*Y28)+(R29*Y29)</f>
        <v>0</v>
      </c>
      <c r="U34" s="1270"/>
      <c r="V34" s="1270"/>
      <c r="W34" s="1271"/>
      <c r="X34" s="258"/>
    </row>
    <row r="35" spans="3:24">
      <c r="C35" s="244" t="s">
        <v>735</v>
      </c>
    </row>
  </sheetData>
  <sheetProtection algorithmName="SHA-512" hashValue="LIW3I4M+woqHxoSSiIHli7lcIRChNiKK4ldbrVvSDb7o3ii+K/jijlkuK38ZRMbff6DUu/YAQG9Fj8NL3J4NMQ==" saltValue="zXtsXyxELp/+X6MsR5r6Dg==" spinCount="100000" sheet="1" selectLockedCells="1"/>
  <mergeCells count="63">
    <mergeCell ref="L1:W1"/>
    <mergeCell ref="D2:AD2"/>
    <mergeCell ref="C3:AF3"/>
    <mergeCell ref="U4:Y4"/>
    <mergeCell ref="N6:R6"/>
    <mergeCell ref="S6:AD6"/>
    <mergeCell ref="C19:H19"/>
    <mergeCell ref="I19:P19"/>
    <mergeCell ref="Q19:X19"/>
    <mergeCell ref="Y19:AF19"/>
    <mergeCell ref="B8:E8"/>
    <mergeCell ref="G8:P8"/>
    <mergeCell ref="B10:E10"/>
    <mergeCell ref="G10:I10"/>
    <mergeCell ref="K10:N10"/>
    <mergeCell ref="B12:E12"/>
    <mergeCell ref="G12:Q12"/>
    <mergeCell ref="B14:E14"/>
    <mergeCell ref="G14:AD14"/>
    <mergeCell ref="B16:E16"/>
    <mergeCell ref="G16:J16"/>
    <mergeCell ref="K16:L16"/>
    <mergeCell ref="C20:H20"/>
    <mergeCell ref="J20:O20"/>
    <mergeCell ref="R20:W20"/>
    <mergeCell ref="Y20:AF20"/>
    <mergeCell ref="C21:H21"/>
    <mergeCell ref="I21:P21"/>
    <mergeCell ref="R21:W21"/>
    <mergeCell ref="Y21:AF21"/>
    <mergeCell ref="C22:H22"/>
    <mergeCell ref="J22:O22"/>
    <mergeCell ref="R22:W22"/>
    <mergeCell ref="Y22:AF22"/>
    <mergeCell ref="C23:H23"/>
    <mergeCell ref="J23:O23"/>
    <mergeCell ref="R23:W23"/>
    <mergeCell ref="Y23:AF23"/>
    <mergeCell ref="Z27:AF27"/>
    <mergeCell ref="C24:H24"/>
    <mergeCell ref="J24:O24"/>
    <mergeCell ref="R24:W24"/>
    <mergeCell ref="Y24:AF24"/>
    <mergeCell ref="C25:H25"/>
    <mergeCell ref="J25:O25"/>
    <mergeCell ref="R25:W25"/>
    <mergeCell ref="Y25:AF25"/>
    <mergeCell ref="L34:P34"/>
    <mergeCell ref="T34:W34"/>
    <mergeCell ref="AN1:AW4"/>
    <mergeCell ref="C28:H29"/>
    <mergeCell ref="J28:O29"/>
    <mergeCell ref="R28:W28"/>
    <mergeCell ref="Y28:AA28"/>
    <mergeCell ref="R29:W29"/>
    <mergeCell ref="Y29:AA29"/>
    <mergeCell ref="C26:H26"/>
    <mergeCell ref="J26:O26"/>
    <mergeCell ref="R26:W26"/>
    <mergeCell ref="Y26:AF26"/>
    <mergeCell ref="C27:H27"/>
    <mergeCell ref="J27:O27"/>
    <mergeCell ref="R27:W27"/>
  </mergeCells>
  <phoneticPr fontId="1"/>
  <conditionalFormatting sqref="G16:J16">
    <cfRule type="expression" dxfId="27" priority="16">
      <formula>$G$16=""</formula>
    </cfRule>
  </conditionalFormatting>
  <conditionalFormatting sqref="G12:Q12">
    <cfRule type="expression" dxfId="26" priority="3">
      <formula>$G$12=""</formula>
    </cfRule>
  </conditionalFormatting>
  <conditionalFormatting sqref="J20:O20">
    <cfRule type="expression" dxfId="25" priority="15">
      <formula>$J$20=""</formula>
    </cfRule>
  </conditionalFormatting>
  <conditionalFormatting sqref="J23:O23">
    <cfRule type="expression" dxfId="24" priority="13">
      <formula>$J$23=""</formula>
    </cfRule>
  </conditionalFormatting>
  <conditionalFormatting sqref="J24:O24">
    <cfRule type="expression" dxfId="23" priority="11">
      <formula>$J$24=""</formula>
    </cfRule>
  </conditionalFormatting>
  <conditionalFormatting sqref="J26:O26">
    <cfRule type="expression" dxfId="22" priority="9">
      <formula>$J$26=""</formula>
    </cfRule>
  </conditionalFormatting>
  <conditionalFormatting sqref="R21:W21">
    <cfRule type="expression" dxfId="21" priority="14">
      <formula>$R$21=""</formula>
    </cfRule>
  </conditionalFormatting>
  <conditionalFormatting sqref="R23:W23">
    <cfRule type="expression" dxfId="20" priority="12">
      <formula>$R$23=""</formula>
    </cfRule>
  </conditionalFormatting>
  <conditionalFormatting sqref="R24:W24">
    <cfRule type="expression" dxfId="19" priority="10">
      <formula>$R$24=""</formula>
    </cfRule>
  </conditionalFormatting>
  <conditionalFormatting sqref="R26:W26">
    <cfRule type="expression" dxfId="18" priority="8">
      <formula>$R$26=""</formula>
    </cfRule>
  </conditionalFormatting>
  <conditionalFormatting sqref="R28:W28">
    <cfRule type="expression" dxfId="17" priority="7">
      <formula>$R$28=""</formula>
    </cfRule>
  </conditionalFormatting>
  <conditionalFormatting sqref="R29:W29">
    <cfRule type="expression" dxfId="16" priority="6">
      <formula>$R$29=""</formula>
    </cfRule>
  </conditionalFormatting>
  <conditionalFormatting sqref="Y28:AA28">
    <cfRule type="expression" dxfId="15" priority="5">
      <formula>$Y$28=""</formula>
    </cfRule>
  </conditionalFormatting>
  <conditionalFormatting sqref="Y29:AA29">
    <cfRule type="expression" dxfId="14" priority="4">
      <formula>$Y$29=""</formula>
    </cfRule>
  </conditionalFormatting>
  <pageMargins left="0.55118110236220474" right="0.35433070866141736" top="0.62992125984251968" bottom="0.62992125984251968" header="0.27559055118110237" footer="0.51181102362204722"/>
  <pageSetup paperSize="9"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C0AF11A-23FB-441A-8816-9D3B5E66463A}">
          <x14:formula1>
            <xm:f>入力用データシート!$A$169:$A$218</xm:f>
          </x14:formula1>
          <xm:sqref>AN1:AW4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BC59D-956D-416D-B657-FB9D4BBCAD88}">
  <sheetPr>
    <tabColor theme="0"/>
    <pageSetUpPr fitToPage="1"/>
  </sheetPr>
  <dimension ref="B1:AW36"/>
  <sheetViews>
    <sheetView showGridLines="0" showZeros="0" view="pageBreakPreview" zoomScaleNormal="130" zoomScaleSheetLayoutView="100" workbookViewId="0">
      <selection activeCell="G15" sqref="G15:AD15"/>
    </sheetView>
  </sheetViews>
  <sheetFormatPr defaultColWidth="2.625" defaultRowHeight="12"/>
  <cols>
    <col min="1" max="1" width="0.875" style="205" customWidth="1"/>
    <col min="2" max="32" width="2.625" style="205" customWidth="1"/>
    <col min="33" max="173" width="1.625" style="205" customWidth="1"/>
    <col min="174" max="16384" width="2.625" style="205"/>
  </cols>
  <sheetData>
    <row r="1" spans="2:49" ht="17.25" customHeight="1">
      <c r="L1" s="1257" t="s">
        <v>706</v>
      </c>
      <c r="M1" s="1258"/>
      <c r="N1" s="1258"/>
      <c r="O1" s="1258"/>
      <c r="P1" s="1258"/>
      <c r="Q1" s="1258"/>
      <c r="R1" s="1258"/>
      <c r="S1" s="1258"/>
      <c r="T1" s="1258"/>
      <c r="U1" s="1258"/>
      <c r="V1" s="1258"/>
      <c r="W1" s="1259"/>
      <c r="AA1" s="259"/>
      <c r="AB1" s="259"/>
      <c r="AC1" s="259"/>
      <c r="AD1" s="259"/>
      <c r="AE1" s="259"/>
      <c r="AF1" s="259"/>
      <c r="AN1" s="1181" t="s">
        <v>375</v>
      </c>
      <c r="AO1" s="1182"/>
      <c r="AP1" s="1182"/>
      <c r="AQ1" s="1182"/>
      <c r="AR1" s="1182"/>
      <c r="AS1" s="1182"/>
      <c r="AT1" s="1182"/>
      <c r="AU1" s="1182"/>
      <c r="AV1" s="1182"/>
      <c r="AW1" s="1183"/>
    </row>
    <row r="2" spans="2:49" ht="20.100000000000001" customHeight="1">
      <c r="AN2" s="1184"/>
      <c r="AO2" s="1185"/>
      <c r="AP2" s="1185"/>
      <c r="AQ2" s="1185"/>
      <c r="AR2" s="1185"/>
      <c r="AS2" s="1185"/>
      <c r="AT2" s="1185"/>
      <c r="AU2" s="1185"/>
      <c r="AV2" s="1185"/>
      <c r="AW2" s="1186"/>
    </row>
    <row r="3" spans="2:49" ht="20.100000000000001" customHeight="1">
      <c r="D3" s="1260"/>
      <c r="E3" s="1260"/>
      <c r="F3" s="1260"/>
      <c r="G3" s="1260"/>
      <c r="H3" s="1260"/>
      <c r="I3" s="1260"/>
      <c r="J3" s="1260"/>
      <c r="K3" s="1260"/>
      <c r="L3" s="1260"/>
      <c r="M3" s="1260"/>
      <c r="N3" s="1260"/>
      <c r="O3" s="1260"/>
      <c r="P3" s="1260"/>
      <c r="Q3" s="1260"/>
      <c r="R3" s="1260"/>
      <c r="S3" s="1260"/>
      <c r="T3" s="1260"/>
      <c r="U3" s="1260"/>
      <c r="V3" s="1260"/>
      <c r="W3" s="1260"/>
      <c r="X3" s="1260"/>
      <c r="Y3" s="1260"/>
      <c r="Z3" s="1260"/>
      <c r="AA3" s="1260"/>
      <c r="AB3" s="1260"/>
      <c r="AC3" s="1260"/>
      <c r="AD3" s="1260"/>
      <c r="AN3" s="1184"/>
      <c r="AO3" s="1185"/>
      <c r="AP3" s="1185"/>
      <c r="AQ3" s="1185"/>
      <c r="AR3" s="1185"/>
      <c r="AS3" s="1185"/>
      <c r="AT3" s="1185"/>
      <c r="AU3" s="1185"/>
      <c r="AV3" s="1185"/>
      <c r="AW3" s="1186"/>
    </row>
    <row r="4" spans="2:49" ht="18" thickBot="1">
      <c r="C4" s="1261" t="s">
        <v>707</v>
      </c>
      <c r="D4" s="1262"/>
      <c r="E4" s="1262"/>
      <c r="F4" s="1262"/>
      <c r="G4" s="1262"/>
      <c r="H4" s="1262"/>
      <c r="I4" s="1262"/>
      <c r="J4" s="1262"/>
      <c r="K4" s="1262"/>
      <c r="L4" s="1262"/>
      <c r="M4" s="1262"/>
      <c r="N4" s="1262"/>
      <c r="O4" s="1262"/>
      <c r="P4" s="1262"/>
      <c r="Q4" s="1262"/>
      <c r="R4" s="1262"/>
      <c r="S4" s="1262"/>
      <c r="T4" s="1262"/>
      <c r="U4" s="1262"/>
      <c r="V4" s="1262"/>
      <c r="W4" s="1262"/>
      <c r="X4" s="1262"/>
      <c r="Y4" s="1262"/>
      <c r="Z4" s="1262"/>
      <c r="AA4" s="1262"/>
      <c r="AB4" s="1262"/>
      <c r="AC4" s="1262"/>
      <c r="AD4" s="1262"/>
      <c r="AE4" s="1262"/>
      <c r="AF4" s="1262"/>
      <c r="AN4" s="1187"/>
      <c r="AO4" s="1188"/>
      <c r="AP4" s="1188"/>
      <c r="AQ4" s="1188"/>
      <c r="AR4" s="1188"/>
      <c r="AS4" s="1188"/>
      <c r="AT4" s="1188"/>
      <c r="AU4" s="1188"/>
      <c r="AV4" s="1188"/>
      <c r="AW4" s="1189"/>
    </row>
    <row r="5" spans="2:49" ht="17.25">
      <c r="C5" s="206"/>
      <c r="U5" s="1263"/>
      <c r="V5" s="1263"/>
      <c r="W5" s="1263"/>
      <c r="X5" s="1263"/>
      <c r="Y5" s="1263"/>
    </row>
    <row r="6" spans="2:49" ht="17.25" customHeight="1">
      <c r="C6" s="206"/>
    </row>
    <row r="7" spans="2:49" ht="34.5" customHeight="1">
      <c r="C7" s="206"/>
      <c r="N7" s="1264" t="s">
        <v>708</v>
      </c>
      <c r="O7" s="1265"/>
      <c r="P7" s="1265"/>
      <c r="Q7" s="1265"/>
      <c r="R7" s="1265"/>
      <c r="S7" s="1300" t="str">
        <f>IF(入力用データシート!B7=入力用データシート!CA9,入力用データシート!B31,"")</f>
        <v/>
      </c>
      <c r="T7" s="1301"/>
      <c r="U7" s="1301"/>
      <c r="V7" s="1301"/>
      <c r="W7" s="1301"/>
      <c r="X7" s="1301"/>
      <c r="Y7" s="1301"/>
      <c r="Z7" s="1301"/>
      <c r="AA7" s="1301"/>
      <c r="AB7" s="1301"/>
      <c r="AC7" s="1301"/>
      <c r="AD7" s="1301"/>
    </row>
    <row r="8" spans="2:49" ht="17.25">
      <c r="C8" s="206"/>
    </row>
    <row r="9" spans="2:49" s="207" customFormat="1" ht="15" customHeight="1">
      <c r="B9" s="1250" t="s">
        <v>709</v>
      </c>
      <c r="C9" s="1251"/>
      <c r="D9" s="1251"/>
      <c r="E9" s="1251"/>
      <c r="F9" s="207" t="s">
        <v>710</v>
      </c>
      <c r="G9" s="1252" t="str">
        <f>IF(入力用データシート!B7=入力用データシート!CA9,VLOOKUP(AN1,入力用データシート!A169:BP218,31,0),"")</f>
        <v/>
      </c>
      <c r="H9" s="1252"/>
      <c r="I9" s="1252"/>
      <c r="J9" s="1252"/>
      <c r="K9" s="1252"/>
      <c r="L9" s="1252"/>
      <c r="M9" s="1252"/>
      <c r="N9" s="1252"/>
      <c r="O9" s="1252"/>
      <c r="P9" s="1252"/>
    </row>
    <row r="10" spans="2:49" s="207" customFormat="1" ht="15" customHeight="1"/>
    <row r="11" spans="2:49" s="207" customFormat="1" ht="15" customHeight="1">
      <c r="B11" s="1250" t="s">
        <v>711</v>
      </c>
      <c r="C11" s="1251"/>
      <c r="D11" s="1251"/>
      <c r="E11" s="1251"/>
      <c r="F11" s="207" t="s">
        <v>710</v>
      </c>
      <c r="G11" s="1253" t="str">
        <f>IF(入力用データシート!B7=入力用データシート!CA9,VLOOKUP(AN1,入力用データシート!A169:BP218,38,0),"")</f>
        <v/>
      </c>
      <c r="H11" s="1253"/>
      <c r="I11" s="1253"/>
      <c r="J11" s="208" t="s">
        <v>47</v>
      </c>
      <c r="K11" s="1253" t="str">
        <f>IF(入力用データシート!B7=入力用データシート!CA9,VLOOKUP(AN1,入力用データシート!A169:BP218,40,0),"")</f>
        <v/>
      </c>
      <c r="L11" s="1253"/>
      <c r="M11" s="1253"/>
      <c r="N11" s="1253"/>
      <c r="O11" s="208"/>
      <c r="P11" s="208"/>
      <c r="Q11" s="208"/>
      <c r="R11" s="208"/>
    </row>
    <row r="12" spans="2:49" s="207" customFormat="1" ht="15" customHeight="1">
      <c r="C12" s="208"/>
      <c r="D12" s="208"/>
      <c r="E12" s="208"/>
      <c r="V12" s="209"/>
      <c r="W12" s="209"/>
      <c r="X12" s="209"/>
      <c r="Y12" s="209"/>
      <c r="Z12" s="209"/>
      <c r="AA12" s="210"/>
      <c r="AB12" s="209"/>
      <c r="AC12" s="209"/>
      <c r="AD12" s="209"/>
      <c r="AE12" s="209"/>
      <c r="AF12" s="209"/>
    </row>
    <row r="13" spans="2:49" s="207" customFormat="1" ht="15" customHeight="1">
      <c r="B13" s="1250" t="s">
        <v>712</v>
      </c>
      <c r="C13" s="1251"/>
      <c r="D13" s="1251"/>
      <c r="E13" s="1251"/>
      <c r="F13" s="207" t="s">
        <v>710</v>
      </c>
      <c r="G13" s="1254"/>
      <c r="H13" s="1254"/>
      <c r="I13" s="1254"/>
      <c r="J13" s="1254"/>
      <c r="K13" s="1254"/>
      <c r="L13" s="1254"/>
      <c r="M13" s="1254"/>
      <c r="N13" s="1254"/>
      <c r="O13" s="1254"/>
      <c r="P13" s="1254"/>
      <c r="Q13" s="1254"/>
      <c r="R13" s="208"/>
    </row>
    <row r="14" spans="2:49" s="207" customFormat="1" ht="15" customHeight="1">
      <c r="C14" s="208"/>
      <c r="D14" s="208"/>
      <c r="E14" s="208"/>
      <c r="H14" s="211"/>
      <c r="I14" s="211"/>
      <c r="J14" s="211"/>
      <c r="K14" s="211"/>
      <c r="L14" s="211"/>
      <c r="M14" s="211"/>
      <c r="V14" s="209"/>
      <c r="W14" s="209"/>
      <c r="X14" s="209"/>
      <c r="Y14" s="209"/>
      <c r="Z14" s="209"/>
      <c r="AA14" s="210"/>
      <c r="AB14" s="209"/>
      <c r="AC14" s="209"/>
      <c r="AD14" s="209"/>
      <c r="AE14" s="209"/>
      <c r="AF14" s="209"/>
    </row>
    <row r="15" spans="2:49" s="207" customFormat="1" ht="15" customHeight="1">
      <c r="B15" s="1250" t="s">
        <v>713</v>
      </c>
      <c r="C15" s="1250"/>
      <c r="D15" s="1250"/>
      <c r="E15" s="1250"/>
      <c r="F15" s="207" t="s">
        <v>710</v>
      </c>
      <c r="G15" s="1254" t="str">
        <f>入力用データシート!B69&amp;"   様"</f>
        <v xml:space="preserve">   様</v>
      </c>
      <c r="H15" s="1254"/>
      <c r="I15" s="1254"/>
      <c r="J15" s="1254"/>
      <c r="K15" s="1254"/>
      <c r="L15" s="1254"/>
      <c r="M15" s="1254"/>
      <c r="N15" s="1254"/>
      <c r="O15" s="1254"/>
      <c r="P15" s="1254"/>
      <c r="Q15" s="1254"/>
      <c r="R15" s="1254"/>
      <c r="S15" s="1254"/>
      <c r="T15" s="1254"/>
      <c r="U15" s="1254"/>
      <c r="V15" s="1254"/>
      <c r="W15" s="1254"/>
      <c r="X15" s="1254"/>
      <c r="Y15" s="1254"/>
      <c r="Z15" s="1254"/>
      <c r="AA15" s="1254"/>
      <c r="AB15" s="1254"/>
      <c r="AC15" s="1254"/>
      <c r="AD15" s="1254"/>
      <c r="AE15" s="212"/>
      <c r="AF15" s="212"/>
    </row>
    <row r="16" spans="2:49" s="207" customFormat="1" ht="15" customHeight="1">
      <c r="V16" s="209"/>
      <c r="W16" s="209"/>
      <c r="X16" s="209"/>
      <c r="Y16" s="209"/>
      <c r="Z16" s="213"/>
      <c r="AA16" s="213"/>
      <c r="AB16" s="213"/>
      <c r="AC16" s="214"/>
      <c r="AD16" s="212"/>
      <c r="AE16" s="212"/>
      <c r="AF16" s="212"/>
    </row>
    <row r="17" spans="2:36" s="207" customFormat="1" ht="15" customHeight="1">
      <c r="B17" s="1250" t="s">
        <v>714</v>
      </c>
      <c r="C17" s="1250"/>
      <c r="D17" s="1250"/>
      <c r="E17" s="1250"/>
      <c r="F17" s="207" t="s">
        <v>710</v>
      </c>
      <c r="G17" s="1255"/>
      <c r="H17" s="1255"/>
      <c r="I17" s="1255"/>
      <c r="J17" s="1255"/>
      <c r="K17" s="1256" t="s">
        <v>715</v>
      </c>
      <c r="L17" s="1256"/>
      <c r="V17" s="209"/>
      <c r="W17" s="209"/>
      <c r="X17" s="209"/>
      <c r="Y17" s="209"/>
      <c r="Z17" s="213"/>
      <c r="AA17" s="213"/>
      <c r="AB17" s="213"/>
      <c r="AC17" s="214"/>
      <c r="AD17" s="212"/>
      <c r="AE17" s="212"/>
      <c r="AF17" s="212"/>
    </row>
    <row r="18" spans="2:36" ht="53.25" customHeight="1"/>
    <row r="19" spans="2:36" ht="18.75" customHeight="1" thickBot="1">
      <c r="AF19" s="215" t="s">
        <v>716</v>
      </c>
    </row>
    <row r="20" spans="2:36" ht="30" customHeight="1" thickBot="1">
      <c r="C20" s="1190" t="s">
        <v>717</v>
      </c>
      <c r="D20" s="1222"/>
      <c r="E20" s="1222"/>
      <c r="F20" s="1222"/>
      <c r="G20" s="1222"/>
      <c r="H20" s="1223"/>
      <c r="I20" s="1248" t="s">
        <v>718</v>
      </c>
      <c r="J20" s="1222"/>
      <c r="K20" s="1222"/>
      <c r="L20" s="1222"/>
      <c r="M20" s="1222"/>
      <c r="N20" s="1222"/>
      <c r="O20" s="1222"/>
      <c r="P20" s="1223"/>
      <c r="Q20" s="1248" t="s">
        <v>719</v>
      </c>
      <c r="R20" s="1222"/>
      <c r="S20" s="1222"/>
      <c r="T20" s="1222"/>
      <c r="U20" s="1222"/>
      <c r="V20" s="1222"/>
      <c r="W20" s="1222"/>
      <c r="X20" s="1223"/>
      <c r="Y20" s="1222" t="s">
        <v>720</v>
      </c>
      <c r="Z20" s="1222"/>
      <c r="AA20" s="1222"/>
      <c r="AB20" s="1222"/>
      <c r="AC20" s="1222"/>
      <c r="AD20" s="1222"/>
      <c r="AE20" s="1222"/>
      <c r="AF20" s="1249"/>
    </row>
    <row r="21" spans="2:36" ht="29.25" customHeight="1">
      <c r="C21" s="1230" t="s">
        <v>721</v>
      </c>
      <c r="D21" s="1231"/>
      <c r="E21" s="1231"/>
      <c r="F21" s="1231"/>
      <c r="G21" s="1231"/>
      <c r="H21" s="1232"/>
      <c r="I21" s="216"/>
      <c r="J21" s="1237"/>
      <c r="K21" s="1237"/>
      <c r="L21" s="1237"/>
      <c r="M21" s="1237"/>
      <c r="N21" s="1237"/>
      <c r="O21" s="1237"/>
      <c r="P21" s="225"/>
      <c r="Q21" s="226"/>
      <c r="R21" s="1238">
        <f>J21</f>
        <v>0</v>
      </c>
      <c r="S21" s="1238"/>
      <c r="T21" s="1238"/>
      <c r="U21" s="1238"/>
      <c r="V21" s="1238"/>
      <c r="W21" s="1238"/>
      <c r="X21" s="219"/>
      <c r="Y21" s="1239"/>
      <c r="Z21" s="1234"/>
      <c r="AA21" s="1234"/>
      <c r="AB21" s="1234"/>
      <c r="AC21" s="1234"/>
      <c r="AD21" s="1234"/>
      <c r="AE21" s="1234"/>
      <c r="AF21" s="1240"/>
    </row>
    <row r="22" spans="2:36" ht="29.25" customHeight="1">
      <c r="C22" s="1209" t="s">
        <v>722</v>
      </c>
      <c r="D22" s="1210"/>
      <c r="E22" s="1210"/>
      <c r="F22" s="1210"/>
      <c r="G22" s="1210"/>
      <c r="H22" s="1211"/>
      <c r="I22" s="220"/>
      <c r="J22" s="1258"/>
      <c r="K22" s="1258"/>
      <c r="L22" s="1258"/>
      <c r="M22" s="1258"/>
      <c r="N22" s="1258"/>
      <c r="O22" s="1258"/>
      <c r="P22" s="221"/>
      <c r="Q22" s="220" t="s">
        <v>723</v>
      </c>
      <c r="R22" s="1244"/>
      <c r="S22" s="1244"/>
      <c r="T22" s="1244"/>
      <c r="U22" s="1244"/>
      <c r="V22" s="1244"/>
      <c r="W22" s="1244"/>
      <c r="X22" s="221"/>
      <c r="Y22" s="1245"/>
      <c r="Z22" s="1246"/>
      <c r="AA22" s="1246"/>
      <c r="AB22" s="1246"/>
      <c r="AC22" s="1246"/>
      <c r="AD22" s="1246"/>
      <c r="AE22" s="1246"/>
      <c r="AF22" s="1247"/>
    </row>
    <row r="23" spans="2:36" ht="29.25" customHeight="1" thickBot="1">
      <c r="C23" s="1216" t="s">
        <v>724</v>
      </c>
      <c r="D23" s="1217"/>
      <c r="E23" s="1217"/>
      <c r="F23" s="1217"/>
      <c r="G23" s="1217"/>
      <c r="H23" s="1218"/>
      <c r="I23" s="222"/>
      <c r="J23" s="1288">
        <f>IFERROR(J21,"")</f>
        <v>0</v>
      </c>
      <c r="K23" s="1288"/>
      <c r="L23" s="1288"/>
      <c r="M23" s="1288"/>
      <c r="N23" s="1288"/>
      <c r="O23" s="1288"/>
      <c r="P23" s="223"/>
      <c r="Q23" s="222"/>
      <c r="R23" s="1288">
        <f>IFERROR(R21-R22,"")</f>
        <v>0</v>
      </c>
      <c r="S23" s="1288"/>
      <c r="T23" s="1288"/>
      <c r="U23" s="1288"/>
      <c r="V23" s="1288"/>
      <c r="W23" s="1288"/>
      <c r="X23" s="223"/>
      <c r="Y23" s="1227"/>
      <c r="Z23" s="1228"/>
      <c r="AA23" s="1228"/>
      <c r="AB23" s="1228"/>
      <c r="AC23" s="1228"/>
      <c r="AD23" s="1228"/>
      <c r="AE23" s="1228"/>
      <c r="AF23" s="1229"/>
      <c r="AJ23" s="224"/>
    </row>
    <row r="24" spans="2:36" ht="29.25" customHeight="1">
      <c r="C24" s="1230" t="s">
        <v>725</v>
      </c>
      <c r="D24" s="1231"/>
      <c r="E24" s="1231"/>
      <c r="F24" s="1231"/>
      <c r="G24" s="1231"/>
      <c r="H24" s="1232"/>
      <c r="I24" s="216"/>
      <c r="J24" s="1233"/>
      <c r="K24" s="1233"/>
      <c r="L24" s="1233"/>
      <c r="M24" s="1233"/>
      <c r="N24" s="1233"/>
      <c r="O24" s="1233"/>
      <c r="P24" s="225"/>
      <c r="Q24" s="226"/>
      <c r="R24" s="1233"/>
      <c r="S24" s="1233"/>
      <c r="T24" s="1233"/>
      <c r="U24" s="1233"/>
      <c r="V24" s="1233"/>
      <c r="W24" s="1233"/>
      <c r="X24" s="219"/>
      <c r="Y24" s="1234"/>
      <c r="Z24" s="1235"/>
      <c r="AA24" s="1235"/>
      <c r="AB24" s="1235"/>
      <c r="AC24" s="1235"/>
      <c r="AD24" s="1235"/>
      <c r="AE24" s="1235"/>
      <c r="AF24" s="1236"/>
      <c r="AJ24" s="224"/>
    </row>
    <row r="25" spans="2:36" ht="29.25" customHeight="1">
      <c r="C25" s="1202" t="s">
        <v>726</v>
      </c>
      <c r="D25" s="1203"/>
      <c r="E25" s="1203"/>
      <c r="F25" s="1203"/>
      <c r="G25" s="1203"/>
      <c r="H25" s="1204"/>
      <c r="I25" s="227"/>
      <c r="J25" s="1205"/>
      <c r="K25" s="1205"/>
      <c r="L25" s="1205"/>
      <c r="M25" s="1205"/>
      <c r="N25" s="1205"/>
      <c r="O25" s="1205"/>
      <c r="P25" s="228"/>
      <c r="Q25" s="229"/>
      <c r="R25" s="1205"/>
      <c r="S25" s="1205"/>
      <c r="T25" s="1205"/>
      <c r="U25" s="1205"/>
      <c r="V25" s="1205"/>
      <c r="W25" s="1205"/>
      <c r="X25" s="230"/>
      <c r="Y25" s="1206"/>
      <c r="Z25" s="1207"/>
      <c r="AA25" s="1207"/>
      <c r="AB25" s="1207"/>
      <c r="AC25" s="1207"/>
      <c r="AD25" s="1207"/>
      <c r="AE25" s="1207"/>
      <c r="AF25" s="1208"/>
    </row>
    <row r="26" spans="2:36" ht="29.25" customHeight="1" thickBot="1">
      <c r="C26" s="1209" t="s">
        <v>727</v>
      </c>
      <c r="D26" s="1210"/>
      <c r="E26" s="1210"/>
      <c r="F26" s="1210"/>
      <c r="G26" s="1210"/>
      <c r="H26" s="1211"/>
      <c r="I26" s="220"/>
      <c r="J26" s="1212">
        <f>SUM(J24:O25)</f>
        <v>0</v>
      </c>
      <c r="K26" s="1212"/>
      <c r="L26" s="1212"/>
      <c r="M26" s="1212"/>
      <c r="N26" s="1212"/>
      <c r="O26" s="1212"/>
      <c r="P26" s="221"/>
      <c r="Q26" s="220"/>
      <c r="R26" s="1212">
        <f>SUM(R24:W25)</f>
        <v>0</v>
      </c>
      <c r="S26" s="1212"/>
      <c r="T26" s="1212"/>
      <c r="U26" s="1212"/>
      <c r="V26" s="1212"/>
      <c r="W26" s="1212"/>
      <c r="X26" s="221"/>
      <c r="Y26" s="1213"/>
      <c r="Z26" s="1214"/>
      <c r="AA26" s="1214"/>
      <c r="AB26" s="1214"/>
      <c r="AC26" s="1214"/>
      <c r="AD26" s="1214"/>
      <c r="AE26" s="1214"/>
      <c r="AF26" s="1215"/>
    </row>
    <row r="27" spans="2:36" ht="29.25" customHeight="1" thickBot="1">
      <c r="C27" s="1190" t="s">
        <v>728</v>
      </c>
      <c r="D27" s="1222"/>
      <c r="E27" s="1222"/>
      <c r="F27" s="1222"/>
      <c r="G27" s="1222"/>
      <c r="H27" s="1223"/>
      <c r="I27" s="231" t="s">
        <v>723</v>
      </c>
      <c r="J27" s="1224"/>
      <c r="K27" s="1224"/>
      <c r="L27" s="1224"/>
      <c r="M27" s="1224"/>
      <c r="N27" s="1224"/>
      <c r="O27" s="1224"/>
      <c r="P27" s="232"/>
      <c r="Q27" s="231" t="s">
        <v>723</v>
      </c>
      <c r="R27" s="1224"/>
      <c r="S27" s="1224"/>
      <c r="T27" s="1224"/>
      <c r="U27" s="1224"/>
      <c r="V27" s="1224"/>
      <c r="W27" s="1224"/>
      <c r="X27" s="232"/>
      <c r="Y27" s="1197"/>
      <c r="Z27" s="1198"/>
      <c r="AA27" s="1198"/>
      <c r="AB27" s="1198"/>
      <c r="AC27" s="1198"/>
      <c r="AD27" s="1198"/>
      <c r="AE27" s="1198"/>
      <c r="AF27" s="1199"/>
    </row>
    <row r="28" spans="2:36" ht="29.25" customHeight="1" thickBot="1">
      <c r="C28" s="1190" t="s">
        <v>729</v>
      </c>
      <c r="D28" s="1222"/>
      <c r="E28" s="1222"/>
      <c r="F28" s="1222"/>
      <c r="G28" s="1222"/>
      <c r="H28" s="1223"/>
      <c r="I28" s="231"/>
      <c r="J28" s="1225">
        <f>IFERROR((J23+J26-J27),"")</f>
        <v>0</v>
      </c>
      <c r="K28" s="1225"/>
      <c r="L28" s="1225"/>
      <c r="M28" s="1225"/>
      <c r="N28" s="1225"/>
      <c r="O28" s="1225"/>
      <c r="P28" s="232"/>
      <c r="Q28" s="231"/>
      <c r="R28" s="1225">
        <f>IFERROR((R23+R26-R27),"")</f>
        <v>0</v>
      </c>
      <c r="S28" s="1225"/>
      <c r="T28" s="1225"/>
      <c r="U28" s="1225"/>
      <c r="V28" s="1225"/>
      <c r="W28" s="1225"/>
      <c r="X28" s="232"/>
      <c r="Y28" s="233" t="s">
        <v>730</v>
      </c>
      <c r="Z28" s="1286">
        <f>IFERROR(J28-R28,"")</f>
        <v>0</v>
      </c>
      <c r="AA28" s="1286"/>
      <c r="AB28" s="1286"/>
      <c r="AC28" s="1286"/>
      <c r="AD28" s="1286"/>
      <c r="AE28" s="1286"/>
      <c r="AF28" s="1287"/>
    </row>
    <row r="29" spans="2:36" ht="29.25" customHeight="1">
      <c r="C29" s="1295" t="s">
        <v>737</v>
      </c>
      <c r="D29" s="1296"/>
      <c r="E29" s="1296"/>
      <c r="F29" s="1296"/>
      <c r="G29" s="1296"/>
      <c r="H29" s="1297"/>
      <c r="I29" s="260"/>
      <c r="J29" s="1280"/>
      <c r="K29" s="1280"/>
      <c r="L29" s="1280"/>
      <c r="M29" s="1280"/>
      <c r="N29" s="1280"/>
      <c r="O29" s="1280"/>
      <c r="P29" s="261"/>
      <c r="Q29" s="247"/>
      <c r="R29" s="1280"/>
      <c r="S29" s="1280"/>
      <c r="T29" s="1280"/>
      <c r="U29" s="1280"/>
      <c r="V29" s="1280"/>
      <c r="W29" s="1280"/>
      <c r="X29" s="248"/>
      <c r="Y29" s="262"/>
      <c r="Z29" s="249" t="s">
        <v>738</v>
      </c>
      <c r="AA29" s="249"/>
      <c r="AB29" s="249"/>
      <c r="AC29" s="249"/>
      <c r="AD29" s="249"/>
      <c r="AE29" s="249"/>
      <c r="AF29" s="250"/>
    </row>
    <row r="30" spans="2:36" ht="29.25" customHeight="1" thickBot="1">
      <c r="C30" s="1275" t="s">
        <v>731</v>
      </c>
      <c r="D30" s="1276"/>
      <c r="E30" s="1276"/>
      <c r="F30" s="1276"/>
      <c r="G30" s="1276"/>
      <c r="H30" s="1277"/>
      <c r="I30" s="251"/>
      <c r="J30" s="1283"/>
      <c r="K30" s="1283"/>
      <c r="L30" s="1283"/>
      <c r="M30" s="1283"/>
      <c r="N30" s="1283"/>
      <c r="O30" s="1283"/>
      <c r="P30" s="252"/>
      <c r="Q30" s="253"/>
      <c r="R30" s="1283"/>
      <c r="S30" s="1283"/>
      <c r="T30" s="1283"/>
      <c r="U30" s="1283"/>
      <c r="V30" s="1283"/>
      <c r="W30" s="1283"/>
      <c r="X30" s="254"/>
      <c r="Y30" s="1289"/>
      <c r="Z30" s="1290"/>
      <c r="AA30" s="1290"/>
      <c r="AB30" s="1290"/>
      <c r="AC30" s="1290"/>
      <c r="AD30" s="1290"/>
      <c r="AE30" s="1290"/>
      <c r="AF30" s="1291"/>
    </row>
    <row r="31" spans="2:36" ht="9" customHeight="1">
      <c r="C31" s="236"/>
      <c r="D31" s="236"/>
      <c r="E31" s="236"/>
      <c r="F31" s="236"/>
      <c r="G31" s="236"/>
      <c r="H31" s="236"/>
      <c r="I31" s="237"/>
      <c r="J31" s="257"/>
      <c r="K31" s="257"/>
      <c r="L31" s="257"/>
      <c r="M31" s="257"/>
      <c r="N31" s="257"/>
      <c r="O31" s="257"/>
      <c r="P31" s="238"/>
      <c r="Q31" s="237"/>
      <c r="R31" s="237"/>
      <c r="S31" s="237"/>
      <c r="T31" s="237"/>
      <c r="U31" s="257"/>
      <c r="V31" s="257"/>
      <c r="W31" s="257"/>
      <c r="X31" s="257"/>
      <c r="Y31" s="241"/>
      <c r="Z31" s="242"/>
      <c r="AA31" s="242"/>
      <c r="AB31" s="242"/>
      <c r="AC31" s="242"/>
      <c r="AD31" s="242"/>
      <c r="AE31" s="242"/>
      <c r="AF31" s="242"/>
    </row>
    <row r="32" spans="2:36" ht="16.5" customHeight="1">
      <c r="C32" s="243" t="s">
        <v>732</v>
      </c>
      <c r="D32" s="236"/>
      <c r="E32" s="236"/>
      <c r="F32" s="236"/>
      <c r="G32" s="236"/>
      <c r="H32" s="236"/>
      <c r="I32" s="237"/>
      <c r="J32" s="257"/>
      <c r="K32" s="257"/>
      <c r="L32" s="257"/>
      <c r="M32" s="257"/>
      <c r="N32" s="257"/>
      <c r="O32" s="257"/>
      <c r="P32" s="238"/>
      <c r="Q32" s="237"/>
      <c r="R32" s="237"/>
      <c r="S32" s="237"/>
      <c r="T32" s="237"/>
      <c r="U32" s="257"/>
      <c r="V32" s="257"/>
      <c r="W32" s="257"/>
      <c r="X32" s="257"/>
      <c r="Y32" s="241"/>
      <c r="Z32" s="242"/>
      <c r="AA32" s="242"/>
      <c r="AB32" s="242"/>
      <c r="AC32" s="242"/>
      <c r="AD32" s="242"/>
      <c r="AE32" s="242"/>
      <c r="AF32" s="242"/>
    </row>
    <row r="33" spans="3:32" ht="16.5" customHeight="1">
      <c r="C33" s="243"/>
      <c r="D33" s="236"/>
      <c r="E33" s="236"/>
      <c r="F33" s="236"/>
      <c r="G33" s="236"/>
      <c r="H33" s="236"/>
      <c r="I33" s="237"/>
      <c r="J33" s="257"/>
      <c r="K33" s="257"/>
      <c r="L33" s="257"/>
      <c r="M33" s="257"/>
      <c r="N33" s="257"/>
      <c r="O33" s="257"/>
      <c r="P33" s="238"/>
      <c r="Q33" s="237"/>
      <c r="R33" s="237"/>
      <c r="S33" s="237"/>
      <c r="T33" s="237"/>
      <c r="U33" s="257"/>
      <c r="V33" s="257"/>
      <c r="W33" s="257"/>
      <c r="X33" s="257"/>
      <c r="Y33" s="241"/>
      <c r="Z33" s="242"/>
      <c r="AA33" s="242"/>
      <c r="AB33" s="242"/>
      <c r="AC33" s="242"/>
      <c r="AD33" s="242"/>
      <c r="AE33" s="242"/>
      <c r="AF33" s="242"/>
    </row>
    <row r="34" spans="3:32" ht="24.75" customHeight="1" thickBot="1"/>
    <row r="35" spans="3:32" ht="18" customHeight="1" thickBot="1">
      <c r="C35" s="205" t="s">
        <v>739</v>
      </c>
      <c r="L35" s="1292">
        <f>J29+J30*G17</f>
        <v>0</v>
      </c>
      <c r="M35" s="1293"/>
      <c r="N35" s="1293"/>
      <c r="O35" s="1294"/>
      <c r="T35" s="1269">
        <f>R29+R30*G17</f>
        <v>0</v>
      </c>
      <c r="U35" s="1270"/>
      <c r="V35" s="1270"/>
      <c r="W35" s="1271"/>
      <c r="X35" s="258"/>
    </row>
    <row r="36" spans="3:32">
      <c r="C36" s="244" t="s">
        <v>740</v>
      </c>
    </row>
  </sheetData>
  <sheetProtection algorithmName="SHA-512" hashValue="PPF6LE9O7BVTmIZaVnL3uMsNwvWt3bI+Pc2LMJXMYOEZhihIEC56HSPxmukIfFZPgXIM5/iGyUdCwfydcbL4yg==" saltValue="BRZGOaZaeiQDYmUD0k+06w==" spinCount="100000" sheet="1" selectLockedCells="1"/>
  <mergeCells count="64">
    <mergeCell ref="L1:W1"/>
    <mergeCell ref="D3:AD3"/>
    <mergeCell ref="C4:AF4"/>
    <mergeCell ref="U5:Y5"/>
    <mergeCell ref="N7:R7"/>
    <mergeCell ref="S7:AD7"/>
    <mergeCell ref="C20:H20"/>
    <mergeCell ref="I20:P20"/>
    <mergeCell ref="Q20:X20"/>
    <mergeCell ref="Y20:AF20"/>
    <mergeCell ref="B9:E9"/>
    <mergeCell ref="G9:P9"/>
    <mergeCell ref="B11:E11"/>
    <mergeCell ref="G11:I11"/>
    <mergeCell ref="K11:N11"/>
    <mergeCell ref="B13:E13"/>
    <mergeCell ref="G13:Q13"/>
    <mergeCell ref="B15:E15"/>
    <mergeCell ref="G15:AD15"/>
    <mergeCell ref="B17:E17"/>
    <mergeCell ref="G17:J17"/>
    <mergeCell ref="K17:L17"/>
    <mergeCell ref="C21:H21"/>
    <mergeCell ref="J21:O21"/>
    <mergeCell ref="R21:W21"/>
    <mergeCell ref="Y21:AF21"/>
    <mergeCell ref="C22:H22"/>
    <mergeCell ref="R22:W22"/>
    <mergeCell ref="Y22:AF22"/>
    <mergeCell ref="J22:O22"/>
    <mergeCell ref="C23:H23"/>
    <mergeCell ref="J23:O23"/>
    <mergeCell ref="R23:W23"/>
    <mergeCell ref="Y23:AF23"/>
    <mergeCell ref="C24:H24"/>
    <mergeCell ref="J24:O24"/>
    <mergeCell ref="R24:W24"/>
    <mergeCell ref="Y24:AF24"/>
    <mergeCell ref="R28:W28"/>
    <mergeCell ref="Z28:AF28"/>
    <mergeCell ref="C25:H25"/>
    <mergeCell ref="J25:O25"/>
    <mergeCell ref="R25:W25"/>
    <mergeCell ref="Y25:AF25"/>
    <mergeCell ref="C26:H26"/>
    <mergeCell ref="J26:O26"/>
    <mergeCell ref="R26:W26"/>
    <mergeCell ref="Y26:AF26"/>
    <mergeCell ref="Y30:AF30"/>
    <mergeCell ref="L35:O35"/>
    <mergeCell ref="T35:W35"/>
    <mergeCell ref="AN1:AW4"/>
    <mergeCell ref="C29:H29"/>
    <mergeCell ref="J29:O29"/>
    <mergeCell ref="R29:W29"/>
    <mergeCell ref="C30:H30"/>
    <mergeCell ref="J30:O30"/>
    <mergeCell ref="R30:W30"/>
    <mergeCell ref="C27:H27"/>
    <mergeCell ref="J27:O27"/>
    <mergeCell ref="R27:W27"/>
    <mergeCell ref="Y27:AF27"/>
    <mergeCell ref="C28:H28"/>
    <mergeCell ref="J28:O28"/>
  </mergeCells>
  <phoneticPr fontId="1"/>
  <conditionalFormatting sqref="G17:J17">
    <cfRule type="expression" dxfId="13" priority="14">
      <formula>$G$17=""</formula>
    </cfRule>
  </conditionalFormatting>
  <conditionalFormatting sqref="G13:Q13">
    <cfRule type="expression" dxfId="12" priority="1">
      <formula>$G$13=""</formula>
    </cfRule>
  </conditionalFormatting>
  <conditionalFormatting sqref="J21:O21">
    <cfRule type="expression" dxfId="11" priority="13">
      <formula>$J$21=""</formula>
    </cfRule>
  </conditionalFormatting>
  <conditionalFormatting sqref="J24:O24">
    <cfRule type="expression" dxfId="10" priority="11">
      <formula>$J$24=""</formula>
    </cfRule>
  </conditionalFormatting>
  <conditionalFormatting sqref="J25:O25">
    <cfRule type="expression" dxfId="9" priority="9">
      <formula>$J$25=""</formula>
    </cfRule>
  </conditionalFormatting>
  <conditionalFormatting sqref="J27:O27">
    <cfRule type="expression" dxfId="8" priority="7">
      <formula>$J$27=""</formula>
    </cfRule>
  </conditionalFormatting>
  <conditionalFormatting sqref="J29:O29">
    <cfRule type="expression" dxfId="7" priority="5">
      <formula>$J$29=""</formula>
    </cfRule>
  </conditionalFormatting>
  <conditionalFormatting sqref="J30:O30">
    <cfRule type="expression" dxfId="6" priority="3">
      <formula>$J$30=""</formula>
    </cfRule>
  </conditionalFormatting>
  <conditionalFormatting sqref="R22:W22">
    <cfRule type="expression" dxfId="5" priority="12">
      <formula>$R$22=""</formula>
    </cfRule>
  </conditionalFormatting>
  <conditionalFormatting sqref="R24:W24">
    <cfRule type="expression" dxfId="4" priority="10">
      <formula>$R$24=""</formula>
    </cfRule>
  </conditionalFormatting>
  <conditionalFormatting sqref="R25:W25">
    <cfRule type="expression" dxfId="3" priority="8">
      <formula>$R$25=""</formula>
    </cfRule>
  </conditionalFormatting>
  <conditionalFormatting sqref="R27:W27">
    <cfRule type="expression" dxfId="2" priority="6">
      <formula>$R$27=""</formula>
    </cfRule>
  </conditionalFormatting>
  <conditionalFormatting sqref="R29:W29">
    <cfRule type="expression" dxfId="1" priority="4">
      <formula>$R$29=""</formula>
    </cfRule>
  </conditionalFormatting>
  <conditionalFormatting sqref="R30:W30">
    <cfRule type="expression" dxfId="0" priority="2">
      <formula>$R$30=""</formula>
    </cfRule>
  </conditionalFormatting>
  <pageMargins left="0.55118110236220474" right="0.35433070866141736" top="0.62992125984251968" bottom="0.62992125984251968" header="0.27559055118110237" footer="0.51181102362204722"/>
  <pageSetup paperSize="9"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5C677B5-F37B-4502-9630-7097425361C3}">
          <x14:formula1>
            <xm:f>入力用データシート!$A$169:$A$218</xm:f>
          </x14:formula1>
          <xm:sqref>AN1:AW4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9459D-1979-43A0-91AE-C0CFDE39BCB0}">
  <sheetPr>
    <tabColor rgb="FFFFFFCC"/>
    <pageSetUpPr fitToPage="1"/>
  </sheetPr>
  <dimension ref="A1:O50"/>
  <sheetViews>
    <sheetView showGridLines="0" view="pageBreakPreview" zoomScaleNormal="130" zoomScaleSheetLayoutView="100" workbookViewId="0"/>
  </sheetViews>
  <sheetFormatPr defaultRowHeight="18.75"/>
  <cols>
    <col min="1" max="1" width="6.625" customWidth="1"/>
    <col min="2" max="2" width="3.5" customWidth="1"/>
    <col min="3" max="3" width="3.375" customWidth="1"/>
    <col min="4" max="4" width="2.875" customWidth="1"/>
    <col min="5" max="5" width="62.625" customWidth="1"/>
    <col min="6" max="6" width="4" customWidth="1"/>
    <col min="7" max="7" width="5.25" customWidth="1"/>
    <col min="8" max="8" width="2.375" customWidth="1"/>
    <col min="9" max="9" width="2.875" customWidth="1"/>
    <col min="14" max="15" width="0" hidden="1" customWidth="1"/>
  </cols>
  <sheetData>
    <row r="1" spans="1:15" ht="18.75" customHeight="1">
      <c r="A1" s="89" t="s">
        <v>413</v>
      </c>
      <c r="B1" s="87"/>
    </row>
    <row r="2" spans="1:15" ht="18.75" customHeight="1">
      <c r="A2" s="89" t="s">
        <v>634</v>
      </c>
      <c r="B2" s="87"/>
      <c r="F2" s="151"/>
    </row>
    <row r="3" spans="1:15">
      <c r="A3" s="152" t="s">
        <v>635</v>
      </c>
      <c r="B3" s="90"/>
      <c r="F3" s="151"/>
    </row>
    <row r="4" spans="1:15" ht="19.149999999999999" customHeight="1" thickBot="1">
      <c r="A4" s="90" t="s">
        <v>636</v>
      </c>
      <c r="B4" s="90"/>
      <c r="F4" s="642" t="s">
        <v>637</v>
      </c>
      <c r="G4" s="642"/>
      <c r="H4" s="642"/>
    </row>
    <row r="5" spans="1:15" ht="19.5" thickBot="1">
      <c r="A5" s="91"/>
      <c r="B5" s="92"/>
      <c r="C5" s="92"/>
      <c r="D5" s="153"/>
      <c r="E5" s="154" t="s">
        <v>638</v>
      </c>
      <c r="F5" s="643" t="s">
        <v>639</v>
      </c>
      <c r="G5" s="643"/>
      <c r="H5" s="644"/>
      <c r="O5" t="s">
        <v>971</v>
      </c>
    </row>
    <row r="6" spans="1:15" ht="18" customHeight="1">
      <c r="A6" s="645" t="s">
        <v>640</v>
      </c>
      <c r="B6" s="648" t="s">
        <v>682</v>
      </c>
      <c r="C6" s="650" t="s">
        <v>683</v>
      </c>
      <c r="D6" s="200" t="s">
        <v>318</v>
      </c>
      <c r="E6" s="201" t="s">
        <v>641</v>
      </c>
      <c r="F6" s="653"/>
      <c r="G6" s="653"/>
      <c r="H6" s="654"/>
      <c r="N6" s="321" t="b">
        <v>0</v>
      </c>
      <c r="O6" s="321" t="b">
        <v>0</v>
      </c>
    </row>
    <row r="7" spans="1:15">
      <c r="A7" s="646"/>
      <c r="B7" s="649"/>
      <c r="C7" s="651"/>
      <c r="D7" s="156" t="s">
        <v>319</v>
      </c>
      <c r="E7" s="157" t="s">
        <v>642</v>
      </c>
      <c r="F7" s="613"/>
      <c r="G7" s="613"/>
      <c r="H7" s="614"/>
      <c r="N7" s="321" t="b">
        <v>0</v>
      </c>
      <c r="O7" s="321" t="b">
        <v>0</v>
      </c>
    </row>
    <row r="8" spans="1:15">
      <c r="A8" s="646"/>
      <c r="B8" s="649"/>
      <c r="C8" s="651"/>
      <c r="D8" s="158" t="s">
        <v>320</v>
      </c>
      <c r="E8" s="157" t="s">
        <v>643</v>
      </c>
      <c r="F8" s="613"/>
      <c r="G8" s="613"/>
      <c r="H8" s="614"/>
      <c r="N8" s="321" t="b">
        <v>0</v>
      </c>
      <c r="O8" s="321" t="b">
        <v>0</v>
      </c>
    </row>
    <row r="9" spans="1:15">
      <c r="A9" s="646"/>
      <c r="B9" s="649"/>
      <c r="C9" s="651"/>
      <c r="D9" s="159" t="s">
        <v>414</v>
      </c>
      <c r="E9" s="155" t="s">
        <v>644</v>
      </c>
      <c r="F9" s="613"/>
      <c r="G9" s="613"/>
      <c r="H9" s="614"/>
      <c r="O9" s="321" t="b">
        <v>0</v>
      </c>
    </row>
    <row r="10" spans="1:15">
      <c r="A10" s="646"/>
      <c r="B10" s="649"/>
      <c r="C10" s="651"/>
      <c r="D10" s="159" t="s">
        <v>415</v>
      </c>
      <c r="E10" s="95" t="s">
        <v>645</v>
      </c>
      <c r="F10" s="613"/>
      <c r="G10" s="613"/>
      <c r="H10" s="614"/>
      <c r="O10" s="321" t="b">
        <v>0</v>
      </c>
    </row>
    <row r="11" spans="1:15">
      <c r="A11" s="646"/>
      <c r="B11" s="649"/>
      <c r="C11" s="651"/>
      <c r="D11" s="655" t="s">
        <v>416</v>
      </c>
      <c r="E11" s="452" t="s">
        <v>684</v>
      </c>
      <c r="F11" s="627"/>
      <c r="G11" s="627"/>
      <c r="H11" s="628"/>
      <c r="O11" s="321" t="b">
        <v>0</v>
      </c>
    </row>
    <row r="12" spans="1:15" ht="12.75" customHeight="1">
      <c r="A12" s="646"/>
      <c r="B12" s="649"/>
      <c r="C12" s="651"/>
      <c r="D12" s="656"/>
      <c r="E12" s="451" t="str">
        <f>IF(AND(入力用データシート!B7=入力用データシート!CA8,入力用データシート!B143=""),"（リースでLEVOに直送した場合の管理番号：　　　　　               　）","（リースでLEVOに直送した場合の管理番号："&amp;入力用データシート!B143&amp;"）")</f>
        <v>（リースでLEVOに直送した場合の管理番号：）</v>
      </c>
      <c r="F12" s="197"/>
      <c r="G12" s="198"/>
      <c r="H12" s="199"/>
    </row>
    <row r="13" spans="1:15">
      <c r="A13" s="646"/>
      <c r="B13" s="649"/>
      <c r="C13" s="651"/>
      <c r="D13" s="160" t="s">
        <v>417</v>
      </c>
      <c r="E13" s="95" t="s">
        <v>646</v>
      </c>
      <c r="F13" s="613"/>
      <c r="G13" s="613"/>
      <c r="H13" s="614"/>
      <c r="O13" s="321" t="b">
        <v>0</v>
      </c>
    </row>
    <row r="14" spans="1:15" ht="24.75">
      <c r="A14" s="646"/>
      <c r="B14" s="649"/>
      <c r="C14" s="651"/>
      <c r="D14" s="159" t="s">
        <v>418</v>
      </c>
      <c r="E14" s="97" t="s">
        <v>977</v>
      </c>
      <c r="F14" s="613"/>
      <c r="G14" s="613"/>
      <c r="H14" s="614"/>
      <c r="O14" s="321" t="b">
        <v>0</v>
      </c>
    </row>
    <row r="15" spans="1:15">
      <c r="A15" s="646"/>
      <c r="B15" s="649"/>
      <c r="C15" s="651"/>
      <c r="D15" s="158" t="s">
        <v>419</v>
      </c>
      <c r="E15" s="202" t="s">
        <v>647</v>
      </c>
      <c r="F15" s="629"/>
      <c r="G15" s="629"/>
      <c r="H15" s="630"/>
      <c r="O15" s="321" t="b">
        <v>0</v>
      </c>
    </row>
    <row r="16" spans="1:15">
      <c r="A16" s="646"/>
      <c r="B16" s="649"/>
      <c r="C16" s="651"/>
      <c r="D16" s="160" t="s">
        <v>420</v>
      </c>
      <c r="E16" s="161" t="s">
        <v>648</v>
      </c>
      <c r="F16" s="627"/>
      <c r="G16" s="627"/>
      <c r="H16" s="628"/>
    </row>
    <row r="17" spans="1:15" ht="8.4499999999999993" customHeight="1">
      <c r="A17" s="646"/>
      <c r="B17" s="649"/>
      <c r="C17" s="651"/>
      <c r="D17" s="93"/>
      <c r="E17" s="162"/>
      <c r="F17" s="145"/>
      <c r="G17" s="163"/>
      <c r="H17" s="164"/>
    </row>
    <row r="18" spans="1:15">
      <c r="A18" s="646"/>
      <c r="B18" s="649"/>
      <c r="C18" s="651"/>
      <c r="D18" s="165"/>
      <c r="E18" s="166" t="s">
        <v>649</v>
      </c>
      <c r="F18" s="631"/>
      <c r="G18" s="632"/>
      <c r="H18" s="633"/>
    </row>
    <row r="19" spans="1:15">
      <c r="A19" s="646"/>
      <c r="B19" s="649"/>
      <c r="C19" s="651"/>
      <c r="D19" s="167"/>
      <c r="E19" s="203" t="s">
        <v>650</v>
      </c>
      <c r="F19" s="634"/>
      <c r="G19" s="635"/>
      <c r="H19" s="636"/>
    </row>
    <row r="20" spans="1:15">
      <c r="A20" s="646"/>
      <c r="B20" s="649"/>
      <c r="C20" s="651"/>
      <c r="D20" s="167"/>
      <c r="E20" s="203" t="s">
        <v>651</v>
      </c>
      <c r="F20" s="634"/>
      <c r="G20" s="635"/>
      <c r="H20" s="636"/>
    </row>
    <row r="21" spans="1:15">
      <c r="A21" s="646"/>
      <c r="B21" s="649"/>
      <c r="C21" s="651"/>
      <c r="D21" s="167" t="s">
        <v>421</v>
      </c>
      <c r="E21" s="203" t="s">
        <v>652</v>
      </c>
      <c r="F21" s="634"/>
      <c r="G21" s="635"/>
      <c r="H21" s="636"/>
      <c r="O21" s="321" t="b">
        <v>0</v>
      </c>
    </row>
    <row r="22" spans="1:15">
      <c r="A22" s="646"/>
      <c r="B22" s="649"/>
      <c r="C22" s="651"/>
      <c r="D22" s="657" t="s">
        <v>653</v>
      </c>
      <c r="E22" s="166" t="s">
        <v>654</v>
      </c>
      <c r="F22" s="634"/>
      <c r="G22" s="635"/>
      <c r="H22" s="636"/>
    </row>
    <row r="23" spans="1:15" ht="27">
      <c r="A23" s="646"/>
      <c r="B23" s="649"/>
      <c r="C23" s="651"/>
      <c r="D23" s="657"/>
      <c r="E23" s="168" t="s">
        <v>655</v>
      </c>
      <c r="F23" s="634"/>
      <c r="G23" s="635"/>
      <c r="H23" s="636"/>
    </row>
    <row r="24" spans="1:15">
      <c r="A24" s="646"/>
      <c r="B24" s="649"/>
      <c r="C24" s="651"/>
      <c r="D24" s="167"/>
      <c r="E24" s="203" t="s">
        <v>656</v>
      </c>
      <c r="F24" s="634"/>
      <c r="G24" s="635"/>
      <c r="H24" s="636"/>
      <c r="O24" s="321" t="b">
        <v>0</v>
      </c>
    </row>
    <row r="25" spans="1:15" ht="27.75" thickBot="1">
      <c r="A25" s="646"/>
      <c r="B25" s="649"/>
      <c r="C25" s="651"/>
      <c r="D25" s="169"/>
      <c r="E25" s="170" t="s">
        <v>685</v>
      </c>
      <c r="F25" s="637"/>
      <c r="G25" s="638"/>
      <c r="H25" s="639"/>
    </row>
    <row r="26" spans="1:15">
      <c r="A26" s="646"/>
      <c r="B26" s="171"/>
      <c r="C26" s="651"/>
      <c r="D26" s="172" t="s">
        <v>422</v>
      </c>
      <c r="E26" s="173" t="s">
        <v>657</v>
      </c>
      <c r="F26" s="640"/>
      <c r="G26" s="640"/>
      <c r="H26" s="641"/>
      <c r="O26" s="321" t="b">
        <v>0</v>
      </c>
    </row>
    <row r="27" spans="1:15" ht="19.899999999999999" customHeight="1">
      <c r="A27" s="646"/>
      <c r="B27" s="658"/>
      <c r="C27" s="651"/>
      <c r="D27" s="93" t="s">
        <v>423</v>
      </c>
      <c r="E27" s="94" t="s">
        <v>424</v>
      </c>
      <c r="F27" s="623"/>
      <c r="G27" s="623"/>
      <c r="H27" s="624"/>
      <c r="I27" s="621" t="s">
        <v>658</v>
      </c>
      <c r="O27" s="321" t="b">
        <v>0</v>
      </c>
    </row>
    <row r="28" spans="1:15">
      <c r="A28" s="646"/>
      <c r="B28" s="659"/>
      <c r="C28" s="651"/>
      <c r="D28" s="174" t="s">
        <v>425</v>
      </c>
      <c r="E28" s="94" t="s">
        <v>426</v>
      </c>
      <c r="F28" s="623"/>
      <c r="G28" s="623"/>
      <c r="H28" s="624"/>
      <c r="I28" s="622"/>
      <c r="O28" s="321" t="b">
        <v>0</v>
      </c>
    </row>
    <row r="29" spans="1:15">
      <c r="A29" s="646"/>
      <c r="B29" s="659"/>
      <c r="C29" s="651"/>
      <c r="D29" s="175" t="s">
        <v>427</v>
      </c>
      <c r="E29" s="94" t="s">
        <v>428</v>
      </c>
      <c r="F29" s="623"/>
      <c r="G29" s="623"/>
      <c r="H29" s="624"/>
      <c r="I29" s="622"/>
      <c r="O29" s="321" t="b">
        <v>0</v>
      </c>
    </row>
    <row r="30" spans="1:15" ht="19.5" thickBot="1">
      <c r="A30" s="647"/>
      <c r="B30" s="660"/>
      <c r="C30" s="652"/>
      <c r="D30" s="176" t="s">
        <v>429</v>
      </c>
      <c r="E30" s="177" t="s">
        <v>686</v>
      </c>
      <c r="F30" s="625"/>
      <c r="G30" s="625"/>
      <c r="H30" s="626"/>
      <c r="I30" s="622"/>
      <c r="O30" s="321" t="b">
        <v>0</v>
      </c>
    </row>
    <row r="31" spans="1:15" ht="18.600000000000001" customHeight="1" thickTop="1">
      <c r="A31" s="604" t="s">
        <v>659</v>
      </c>
      <c r="B31" s="605"/>
      <c r="C31" s="606"/>
      <c r="D31" s="178" t="s">
        <v>430</v>
      </c>
      <c r="E31" s="155" t="s">
        <v>660</v>
      </c>
      <c r="F31" s="613"/>
      <c r="G31" s="613"/>
      <c r="H31" s="614"/>
      <c r="N31" s="321" t="b">
        <v>0</v>
      </c>
      <c r="O31" s="321" t="b">
        <v>0</v>
      </c>
    </row>
    <row r="32" spans="1:15">
      <c r="A32" s="607"/>
      <c r="B32" s="608"/>
      <c r="C32" s="609"/>
      <c r="D32" s="179" t="s">
        <v>431</v>
      </c>
      <c r="E32" s="155" t="s">
        <v>661</v>
      </c>
      <c r="F32" s="613"/>
      <c r="G32" s="613"/>
      <c r="H32" s="614"/>
      <c r="O32" s="321" t="b">
        <v>0</v>
      </c>
    </row>
    <row r="33" spans="1:15">
      <c r="A33" s="607"/>
      <c r="B33" s="608"/>
      <c r="C33" s="609"/>
      <c r="D33" s="180" t="s">
        <v>432</v>
      </c>
      <c r="E33" s="157" t="s">
        <v>662</v>
      </c>
      <c r="F33" s="613"/>
      <c r="G33" s="613"/>
      <c r="H33" s="614"/>
      <c r="O33" s="321" t="b">
        <v>0</v>
      </c>
    </row>
    <row r="34" spans="1:15">
      <c r="A34" s="607"/>
      <c r="B34" s="608"/>
      <c r="C34" s="609"/>
      <c r="D34" s="181" t="s">
        <v>433</v>
      </c>
      <c r="E34" s="157" t="s">
        <v>663</v>
      </c>
      <c r="F34" s="613"/>
      <c r="G34" s="613"/>
      <c r="H34" s="614"/>
      <c r="O34" s="321" t="b">
        <v>0</v>
      </c>
    </row>
    <row r="35" spans="1:15">
      <c r="A35" s="607"/>
      <c r="B35" s="608"/>
      <c r="C35" s="609"/>
      <c r="D35" s="180" t="s">
        <v>434</v>
      </c>
      <c r="E35" s="96" t="s">
        <v>664</v>
      </c>
      <c r="F35" s="613"/>
      <c r="G35" s="613"/>
      <c r="H35" s="614"/>
      <c r="O35" s="321" t="b">
        <v>0</v>
      </c>
    </row>
    <row r="36" spans="1:15">
      <c r="A36" s="607"/>
      <c r="B36" s="608"/>
      <c r="C36" s="609"/>
      <c r="D36" s="180" t="s">
        <v>435</v>
      </c>
      <c r="E36" s="96" t="s">
        <v>665</v>
      </c>
      <c r="F36" s="613"/>
      <c r="G36" s="613"/>
      <c r="H36" s="614"/>
      <c r="O36" s="321" t="b">
        <v>0</v>
      </c>
    </row>
    <row r="37" spans="1:15">
      <c r="A37" s="607"/>
      <c r="B37" s="608"/>
      <c r="C37" s="609"/>
      <c r="D37" s="182" t="s">
        <v>436</v>
      </c>
      <c r="E37" s="96" t="s">
        <v>666</v>
      </c>
      <c r="F37" s="613"/>
      <c r="G37" s="613"/>
      <c r="H37" s="614"/>
      <c r="O37" s="321" t="b">
        <v>0</v>
      </c>
    </row>
    <row r="38" spans="1:15">
      <c r="A38" s="607"/>
      <c r="B38" s="608"/>
      <c r="C38" s="609"/>
      <c r="D38" s="615" t="s">
        <v>437</v>
      </c>
      <c r="E38" s="183" t="s">
        <v>667</v>
      </c>
      <c r="F38" s="617"/>
      <c r="G38" s="617"/>
      <c r="H38" s="618"/>
      <c r="O38" s="321" t="b">
        <v>0</v>
      </c>
    </row>
    <row r="39" spans="1:15" ht="27">
      <c r="A39" s="607"/>
      <c r="B39" s="608"/>
      <c r="C39" s="609"/>
      <c r="D39" s="616"/>
      <c r="E39" s="98" t="s">
        <v>668</v>
      </c>
      <c r="F39" s="617"/>
      <c r="G39" s="617"/>
      <c r="H39" s="618"/>
    </row>
    <row r="40" spans="1:15" ht="29.25" customHeight="1">
      <c r="A40" s="607"/>
      <c r="B40" s="608"/>
      <c r="C40" s="609"/>
      <c r="D40" s="184" t="s">
        <v>438</v>
      </c>
      <c r="E40" s="204" t="s">
        <v>669</v>
      </c>
      <c r="F40" s="613"/>
      <c r="G40" s="613"/>
      <c r="H40" s="614"/>
      <c r="O40" s="321" t="b">
        <v>0</v>
      </c>
    </row>
    <row r="41" spans="1:15">
      <c r="A41" s="607"/>
      <c r="B41" s="608"/>
      <c r="C41" s="609"/>
      <c r="D41" s="180" t="s">
        <v>440</v>
      </c>
      <c r="E41" s="185" t="s">
        <v>670</v>
      </c>
      <c r="F41" s="613"/>
      <c r="G41" s="613"/>
      <c r="H41" s="614"/>
      <c r="O41" s="321" t="b">
        <v>0</v>
      </c>
    </row>
    <row r="42" spans="1:15">
      <c r="A42" s="607"/>
      <c r="B42" s="608"/>
      <c r="C42" s="609"/>
      <c r="D42" s="182" t="s">
        <v>671</v>
      </c>
      <c r="E42" s="186" t="s">
        <v>439</v>
      </c>
      <c r="F42" s="613"/>
      <c r="G42" s="613"/>
      <c r="H42" s="614"/>
      <c r="O42" s="321" t="b">
        <v>0</v>
      </c>
    </row>
    <row r="43" spans="1:15">
      <c r="A43" s="607"/>
      <c r="B43" s="608"/>
      <c r="C43" s="609"/>
      <c r="D43" s="187" t="s">
        <v>672</v>
      </c>
      <c r="E43" s="96" t="s">
        <v>673</v>
      </c>
      <c r="F43" s="613"/>
      <c r="G43" s="613"/>
      <c r="H43" s="614"/>
      <c r="O43" s="321" t="b">
        <v>0</v>
      </c>
    </row>
    <row r="44" spans="1:15" ht="19.5" thickBot="1">
      <c r="A44" s="610"/>
      <c r="B44" s="611"/>
      <c r="C44" s="612"/>
      <c r="D44" s="188" t="s">
        <v>674</v>
      </c>
      <c r="E44" s="189" t="s">
        <v>675</v>
      </c>
      <c r="F44" s="619"/>
      <c r="G44" s="619"/>
      <c r="H44" s="620"/>
      <c r="O44" s="321" t="b">
        <v>0</v>
      </c>
    </row>
    <row r="45" spans="1:15">
      <c r="A45" s="190" t="s">
        <v>676</v>
      </c>
      <c r="B45" s="190"/>
      <c r="C45" s="191"/>
      <c r="D45" s="88"/>
      <c r="E45" s="192"/>
      <c r="F45" s="192"/>
      <c r="G45" s="192"/>
      <c r="H45" s="193"/>
      <c r="I45" s="193"/>
    </row>
    <row r="46" spans="1:15">
      <c r="A46" s="190" t="s">
        <v>677</v>
      </c>
      <c r="B46" s="190"/>
      <c r="C46" s="194"/>
      <c r="D46" s="88"/>
      <c r="E46" s="192"/>
      <c r="F46" s="192"/>
      <c r="G46" s="192"/>
      <c r="H46" s="193"/>
      <c r="I46" s="193"/>
    </row>
    <row r="47" spans="1:15">
      <c r="A47" s="195" t="s">
        <v>678</v>
      </c>
      <c r="B47" s="195"/>
      <c r="C47" s="195"/>
      <c r="D47" s="88"/>
      <c r="E47" s="88"/>
      <c r="F47" s="88"/>
      <c r="G47" s="88"/>
    </row>
    <row r="48" spans="1:15">
      <c r="A48" s="196" t="s">
        <v>679</v>
      </c>
      <c r="B48" s="195"/>
      <c r="C48" s="195"/>
      <c r="D48" s="88"/>
      <c r="E48" s="88"/>
      <c r="F48" s="88"/>
      <c r="G48" s="88"/>
    </row>
    <row r="49" spans="1:7">
      <c r="A49" s="191" t="s">
        <v>680</v>
      </c>
      <c r="B49" s="195"/>
      <c r="C49" s="195"/>
      <c r="D49" s="88"/>
      <c r="E49" s="88"/>
      <c r="F49" s="88"/>
      <c r="G49" s="88"/>
    </row>
    <row r="50" spans="1:7">
      <c r="A50" s="191" t="s">
        <v>681</v>
      </c>
      <c r="B50" s="195"/>
      <c r="C50" s="195"/>
      <c r="D50" s="88"/>
      <c r="E50" s="88"/>
    </row>
  </sheetData>
  <sheetProtection algorithmName="SHA-512" hashValue="+XD97D5zt/93I334vfEwT8xFJeK9AbWR+OfEbxQLtg+Xz65AJnUrAym2zP14RPCOKbhT0wi53rEz0mjQ0Rol8w==" saltValue="5HWb0Ik2+mylyvGLz0UJjQ==" spinCount="100000" sheet="1" objects="1" scenarios="1"/>
  <mergeCells count="40">
    <mergeCell ref="F4:H4"/>
    <mergeCell ref="F5:H5"/>
    <mergeCell ref="A6:A30"/>
    <mergeCell ref="B6:B25"/>
    <mergeCell ref="C6:C30"/>
    <mergeCell ref="F6:H6"/>
    <mergeCell ref="F7:H7"/>
    <mergeCell ref="F8:H8"/>
    <mergeCell ref="F9:H9"/>
    <mergeCell ref="F10:H10"/>
    <mergeCell ref="D11:D12"/>
    <mergeCell ref="D22:D23"/>
    <mergeCell ref="B27:B30"/>
    <mergeCell ref="I27:I30"/>
    <mergeCell ref="F28:H28"/>
    <mergeCell ref="F29:H29"/>
    <mergeCell ref="F30:H30"/>
    <mergeCell ref="F11:H11"/>
    <mergeCell ref="F13:H13"/>
    <mergeCell ref="F14:H14"/>
    <mergeCell ref="F15:H15"/>
    <mergeCell ref="F16:H16"/>
    <mergeCell ref="F18:H25"/>
    <mergeCell ref="F26:H26"/>
    <mergeCell ref="F27:H27"/>
    <mergeCell ref="A31:C44"/>
    <mergeCell ref="F31:H31"/>
    <mergeCell ref="F32:H32"/>
    <mergeCell ref="F33:H33"/>
    <mergeCell ref="F34:H34"/>
    <mergeCell ref="F35:H35"/>
    <mergeCell ref="F36:H36"/>
    <mergeCell ref="F37:H37"/>
    <mergeCell ref="D38:D39"/>
    <mergeCell ref="F38:H39"/>
    <mergeCell ref="F40:H40"/>
    <mergeCell ref="F41:H41"/>
    <mergeCell ref="F42:H42"/>
    <mergeCell ref="F43:H43"/>
    <mergeCell ref="F44:H44"/>
  </mergeCells>
  <phoneticPr fontId="1"/>
  <pageMargins left="1.2204724409448819" right="0.23622047244094491" top="0.74803149606299213" bottom="0.35433070866141736" header="0.31496062992125984" footer="0.31496062992125984"/>
  <pageSetup paperSize="9"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6</xdr:col>
                    <xdr:colOff>28575</xdr:colOff>
                    <xdr:row>5</xdr:row>
                    <xdr:rowOff>9525</xdr:rowOff>
                  </from>
                  <to>
                    <xdr:col>6</xdr:col>
                    <xdr:colOff>266700</xdr:colOff>
                    <xdr:row>5</xdr:row>
                    <xdr:rowOff>219075</xdr:rowOff>
                  </to>
                </anchor>
              </controlPr>
            </control>
          </mc:Choice>
        </mc:AlternateContent>
        <mc:AlternateContent xmlns:mc="http://schemas.openxmlformats.org/markup-compatibility/2006">
          <mc:Choice Requires="x14">
            <control shapeId="24586" r:id="rId5" name="Check Box 10">
              <controlPr defaultSize="0" autoFill="0" autoLine="0" autoPict="0">
                <anchor moveWithCells="1">
                  <from>
                    <xdr:col>6</xdr:col>
                    <xdr:colOff>28575</xdr:colOff>
                    <xdr:row>20</xdr:row>
                    <xdr:rowOff>66675</xdr:rowOff>
                  </from>
                  <to>
                    <xdr:col>6</xdr:col>
                    <xdr:colOff>361950</xdr:colOff>
                    <xdr:row>21</xdr:row>
                    <xdr:rowOff>95250</xdr:rowOff>
                  </to>
                </anchor>
              </controlPr>
            </control>
          </mc:Choice>
        </mc:AlternateContent>
        <mc:AlternateContent xmlns:mc="http://schemas.openxmlformats.org/markup-compatibility/2006">
          <mc:Choice Requires="x14">
            <control shapeId="24587" r:id="rId6" name="Check Box 11">
              <controlPr defaultSize="0" autoFill="0" autoLine="0" autoPict="0">
                <anchor moveWithCells="1">
                  <from>
                    <xdr:col>6</xdr:col>
                    <xdr:colOff>28575</xdr:colOff>
                    <xdr:row>22</xdr:row>
                    <xdr:rowOff>285750</xdr:rowOff>
                  </from>
                  <to>
                    <xdr:col>6</xdr:col>
                    <xdr:colOff>361950</xdr:colOff>
                    <xdr:row>23</xdr:row>
                    <xdr:rowOff>209550</xdr:rowOff>
                  </to>
                </anchor>
              </controlPr>
            </control>
          </mc:Choice>
        </mc:AlternateContent>
        <mc:AlternateContent xmlns:mc="http://schemas.openxmlformats.org/markup-compatibility/2006">
          <mc:Choice Requires="x14">
            <control shapeId="24589" r:id="rId7" name="Check Box 13">
              <controlPr defaultSize="0" autoFill="0" autoLine="0" autoPict="0">
                <anchor moveWithCells="1">
                  <from>
                    <xdr:col>6</xdr:col>
                    <xdr:colOff>28575</xdr:colOff>
                    <xdr:row>6</xdr:row>
                    <xdr:rowOff>9525</xdr:rowOff>
                  </from>
                  <to>
                    <xdr:col>6</xdr:col>
                    <xdr:colOff>266700</xdr:colOff>
                    <xdr:row>6</xdr:row>
                    <xdr:rowOff>219075</xdr:rowOff>
                  </to>
                </anchor>
              </controlPr>
            </control>
          </mc:Choice>
        </mc:AlternateContent>
        <mc:AlternateContent xmlns:mc="http://schemas.openxmlformats.org/markup-compatibility/2006">
          <mc:Choice Requires="x14">
            <control shapeId="24590" r:id="rId8" name="Check Box 14">
              <controlPr defaultSize="0" autoFill="0" autoLine="0" autoPict="0">
                <anchor moveWithCells="1">
                  <from>
                    <xdr:col>6</xdr:col>
                    <xdr:colOff>28575</xdr:colOff>
                    <xdr:row>7</xdr:row>
                    <xdr:rowOff>9525</xdr:rowOff>
                  </from>
                  <to>
                    <xdr:col>6</xdr:col>
                    <xdr:colOff>266700</xdr:colOff>
                    <xdr:row>7</xdr:row>
                    <xdr:rowOff>219075</xdr:rowOff>
                  </to>
                </anchor>
              </controlPr>
            </control>
          </mc:Choice>
        </mc:AlternateContent>
        <mc:AlternateContent xmlns:mc="http://schemas.openxmlformats.org/markup-compatibility/2006">
          <mc:Choice Requires="x14">
            <control shapeId="24591" r:id="rId9" name="Check Box 15">
              <controlPr defaultSize="0" autoFill="0" autoLine="0" autoPict="0">
                <anchor moveWithCells="1">
                  <from>
                    <xdr:col>6</xdr:col>
                    <xdr:colOff>28575</xdr:colOff>
                    <xdr:row>8</xdr:row>
                    <xdr:rowOff>9525</xdr:rowOff>
                  </from>
                  <to>
                    <xdr:col>6</xdr:col>
                    <xdr:colOff>266700</xdr:colOff>
                    <xdr:row>8</xdr:row>
                    <xdr:rowOff>219075</xdr:rowOff>
                  </to>
                </anchor>
              </controlPr>
            </control>
          </mc:Choice>
        </mc:AlternateContent>
        <mc:AlternateContent xmlns:mc="http://schemas.openxmlformats.org/markup-compatibility/2006">
          <mc:Choice Requires="x14">
            <control shapeId="24592" r:id="rId10" name="Check Box 16">
              <controlPr defaultSize="0" autoFill="0" autoLine="0" autoPict="0">
                <anchor moveWithCells="1">
                  <from>
                    <xdr:col>6</xdr:col>
                    <xdr:colOff>28575</xdr:colOff>
                    <xdr:row>9</xdr:row>
                    <xdr:rowOff>9525</xdr:rowOff>
                  </from>
                  <to>
                    <xdr:col>6</xdr:col>
                    <xdr:colOff>266700</xdr:colOff>
                    <xdr:row>9</xdr:row>
                    <xdr:rowOff>219075</xdr:rowOff>
                  </to>
                </anchor>
              </controlPr>
            </control>
          </mc:Choice>
        </mc:AlternateContent>
        <mc:AlternateContent xmlns:mc="http://schemas.openxmlformats.org/markup-compatibility/2006">
          <mc:Choice Requires="x14">
            <control shapeId="24593" r:id="rId11" name="Check Box 17">
              <controlPr defaultSize="0" autoFill="0" autoLine="0" autoPict="0">
                <anchor moveWithCells="1">
                  <from>
                    <xdr:col>6</xdr:col>
                    <xdr:colOff>28575</xdr:colOff>
                    <xdr:row>10</xdr:row>
                    <xdr:rowOff>104775</xdr:rowOff>
                  </from>
                  <to>
                    <xdr:col>6</xdr:col>
                    <xdr:colOff>266700</xdr:colOff>
                    <xdr:row>11</xdr:row>
                    <xdr:rowOff>76200</xdr:rowOff>
                  </to>
                </anchor>
              </controlPr>
            </control>
          </mc:Choice>
        </mc:AlternateContent>
        <mc:AlternateContent xmlns:mc="http://schemas.openxmlformats.org/markup-compatibility/2006">
          <mc:Choice Requires="x14">
            <control shapeId="24594" r:id="rId12" name="Check Box 18">
              <controlPr defaultSize="0" autoFill="0" autoLine="0" autoPict="0">
                <anchor moveWithCells="1">
                  <from>
                    <xdr:col>6</xdr:col>
                    <xdr:colOff>28575</xdr:colOff>
                    <xdr:row>12</xdr:row>
                    <xdr:rowOff>9525</xdr:rowOff>
                  </from>
                  <to>
                    <xdr:col>6</xdr:col>
                    <xdr:colOff>266700</xdr:colOff>
                    <xdr:row>12</xdr:row>
                    <xdr:rowOff>219075</xdr:rowOff>
                  </to>
                </anchor>
              </controlPr>
            </control>
          </mc:Choice>
        </mc:AlternateContent>
        <mc:AlternateContent xmlns:mc="http://schemas.openxmlformats.org/markup-compatibility/2006">
          <mc:Choice Requires="x14">
            <control shapeId="24595" r:id="rId13" name="Check Box 19">
              <controlPr defaultSize="0" autoFill="0" autoLine="0" autoPict="0">
                <anchor moveWithCells="1">
                  <from>
                    <xdr:col>6</xdr:col>
                    <xdr:colOff>28575</xdr:colOff>
                    <xdr:row>13</xdr:row>
                    <xdr:rowOff>47625</xdr:rowOff>
                  </from>
                  <to>
                    <xdr:col>6</xdr:col>
                    <xdr:colOff>266700</xdr:colOff>
                    <xdr:row>13</xdr:row>
                    <xdr:rowOff>257175</xdr:rowOff>
                  </to>
                </anchor>
              </controlPr>
            </control>
          </mc:Choice>
        </mc:AlternateContent>
        <mc:AlternateContent xmlns:mc="http://schemas.openxmlformats.org/markup-compatibility/2006">
          <mc:Choice Requires="x14">
            <control shapeId="24596" r:id="rId14" name="Check Box 20">
              <controlPr defaultSize="0" autoFill="0" autoLine="0" autoPict="0">
                <anchor moveWithCells="1">
                  <from>
                    <xdr:col>6</xdr:col>
                    <xdr:colOff>28575</xdr:colOff>
                    <xdr:row>14</xdr:row>
                    <xdr:rowOff>9525</xdr:rowOff>
                  </from>
                  <to>
                    <xdr:col>6</xdr:col>
                    <xdr:colOff>266700</xdr:colOff>
                    <xdr:row>14</xdr:row>
                    <xdr:rowOff>219075</xdr:rowOff>
                  </to>
                </anchor>
              </controlPr>
            </control>
          </mc:Choice>
        </mc:AlternateContent>
        <mc:AlternateContent xmlns:mc="http://schemas.openxmlformats.org/markup-compatibility/2006">
          <mc:Choice Requires="x14">
            <control shapeId="24597" r:id="rId15" name="Check Box 21">
              <controlPr defaultSize="0" autoFill="0" autoLine="0" autoPict="0">
                <anchor moveWithCells="1">
                  <from>
                    <xdr:col>6</xdr:col>
                    <xdr:colOff>28575</xdr:colOff>
                    <xdr:row>25</xdr:row>
                    <xdr:rowOff>9525</xdr:rowOff>
                  </from>
                  <to>
                    <xdr:col>6</xdr:col>
                    <xdr:colOff>266700</xdr:colOff>
                    <xdr:row>25</xdr:row>
                    <xdr:rowOff>219075</xdr:rowOff>
                  </to>
                </anchor>
              </controlPr>
            </control>
          </mc:Choice>
        </mc:AlternateContent>
        <mc:AlternateContent xmlns:mc="http://schemas.openxmlformats.org/markup-compatibility/2006">
          <mc:Choice Requires="x14">
            <control shapeId="24598" r:id="rId16" name="Check Box 22">
              <controlPr defaultSize="0" autoFill="0" autoLine="0" autoPict="0">
                <anchor moveWithCells="1">
                  <from>
                    <xdr:col>6</xdr:col>
                    <xdr:colOff>28575</xdr:colOff>
                    <xdr:row>26</xdr:row>
                    <xdr:rowOff>9525</xdr:rowOff>
                  </from>
                  <to>
                    <xdr:col>6</xdr:col>
                    <xdr:colOff>266700</xdr:colOff>
                    <xdr:row>26</xdr:row>
                    <xdr:rowOff>219075</xdr:rowOff>
                  </to>
                </anchor>
              </controlPr>
            </control>
          </mc:Choice>
        </mc:AlternateContent>
        <mc:AlternateContent xmlns:mc="http://schemas.openxmlformats.org/markup-compatibility/2006">
          <mc:Choice Requires="x14">
            <control shapeId="24599" r:id="rId17" name="Check Box 23">
              <controlPr defaultSize="0" autoFill="0" autoLine="0" autoPict="0">
                <anchor moveWithCells="1">
                  <from>
                    <xdr:col>6</xdr:col>
                    <xdr:colOff>28575</xdr:colOff>
                    <xdr:row>27</xdr:row>
                    <xdr:rowOff>9525</xdr:rowOff>
                  </from>
                  <to>
                    <xdr:col>6</xdr:col>
                    <xdr:colOff>266700</xdr:colOff>
                    <xdr:row>27</xdr:row>
                    <xdr:rowOff>219075</xdr:rowOff>
                  </to>
                </anchor>
              </controlPr>
            </control>
          </mc:Choice>
        </mc:AlternateContent>
        <mc:AlternateContent xmlns:mc="http://schemas.openxmlformats.org/markup-compatibility/2006">
          <mc:Choice Requires="x14">
            <control shapeId="24600" r:id="rId18" name="Check Box 24">
              <controlPr defaultSize="0" autoFill="0" autoLine="0" autoPict="0">
                <anchor moveWithCells="1">
                  <from>
                    <xdr:col>6</xdr:col>
                    <xdr:colOff>28575</xdr:colOff>
                    <xdr:row>28</xdr:row>
                    <xdr:rowOff>9525</xdr:rowOff>
                  </from>
                  <to>
                    <xdr:col>6</xdr:col>
                    <xdr:colOff>266700</xdr:colOff>
                    <xdr:row>28</xdr:row>
                    <xdr:rowOff>219075</xdr:rowOff>
                  </to>
                </anchor>
              </controlPr>
            </control>
          </mc:Choice>
        </mc:AlternateContent>
        <mc:AlternateContent xmlns:mc="http://schemas.openxmlformats.org/markup-compatibility/2006">
          <mc:Choice Requires="x14">
            <control shapeId="24601" r:id="rId19" name="Check Box 25">
              <controlPr defaultSize="0" autoFill="0" autoLine="0" autoPict="0">
                <anchor moveWithCells="1">
                  <from>
                    <xdr:col>6</xdr:col>
                    <xdr:colOff>28575</xdr:colOff>
                    <xdr:row>29</xdr:row>
                    <xdr:rowOff>9525</xdr:rowOff>
                  </from>
                  <to>
                    <xdr:col>6</xdr:col>
                    <xdr:colOff>266700</xdr:colOff>
                    <xdr:row>29</xdr:row>
                    <xdr:rowOff>219075</xdr:rowOff>
                  </to>
                </anchor>
              </controlPr>
            </control>
          </mc:Choice>
        </mc:AlternateContent>
        <mc:AlternateContent xmlns:mc="http://schemas.openxmlformats.org/markup-compatibility/2006">
          <mc:Choice Requires="x14">
            <control shapeId="24602" r:id="rId20" name="Check Box 26">
              <controlPr defaultSize="0" autoFill="0" autoLine="0" autoPict="0">
                <anchor moveWithCells="1">
                  <from>
                    <xdr:col>6</xdr:col>
                    <xdr:colOff>28575</xdr:colOff>
                    <xdr:row>30</xdr:row>
                    <xdr:rowOff>9525</xdr:rowOff>
                  </from>
                  <to>
                    <xdr:col>6</xdr:col>
                    <xdr:colOff>266700</xdr:colOff>
                    <xdr:row>30</xdr:row>
                    <xdr:rowOff>219075</xdr:rowOff>
                  </to>
                </anchor>
              </controlPr>
            </control>
          </mc:Choice>
        </mc:AlternateContent>
        <mc:AlternateContent xmlns:mc="http://schemas.openxmlformats.org/markup-compatibility/2006">
          <mc:Choice Requires="x14">
            <control shapeId="24603" r:id="rId21" name="Check Box 27">
              <controlPr defaultSize="0" autoFill="0" autoLine="0" autoPict="0">
                <anchor moveWithCells="1">
                  <from>
                    <xdr:col>6</xdr:col>
                    <xdr:colOff>28575</xdr:colOff>
                    <xdr:row>31</xdr:row>
                    <xdr:rowOff>9525</xdr:rowOff>
                  </from>
                  <to>
                    <xdr:col>6</xdr:col>
                    <xdr:colOff>266700</xdr:colOff>
                    <xdr:row>31</xdr:row>
                    <xdr:rowOff>219075</xdr:rowOff>
                  </to>
                </anchor>
              </controlPr>
            </control>
          </mc:Choice>
        </mc:AlternateContent>
        <mc:AlternateContent xmlns:mc="http://schemas.openxmlformats.org/markup-compatibility/2006">
          <mc:Choice Requires="x14">
            <control shapeId="24604" r:id="rId22" name="Check Box 28">
              <controlPr defaultSize="0" autoFill="0" autoLine="0" autoPict="0">
                <anchor moveWithCells="1">
                  <from>
                    <xdr:col>6</xdr:col>
                    <xdr:colOff>28575</xdr:colOff>
                    <xdr:row>32</xdr:row>
                    <xdr:rowOff>9525</xdr:rowOff>
                  </from>
                  <to>
                    <xdr:col>6</xdr:col>
                    <xdr:colOff>266700</xdr:colOff>
                    <xdr:row>32</xdr:row>
                    <xdr:rowOff>219075</xdr:rowOff>
                  </to>
                </anchor>
              </controlPr>
            </control>
          </mc:Choice>
        </mc:AlternateContent>
        <mc:AlternateContent xmlns:mc="http://schemas.openxmlformats.org/markup-compatibility/2006">
          <mc:Choice Requires="x14">
            <control shapeId="24605" r:id="rId23" name="Check Box 29">
              <controlPr defaultSize="0" autoFill="0" autoLine="0" autoPict="0">
                <anchor moveWithCells="1">
                  <from>
                    <xdr:col>6</xdr:col>
                    <xdr:colOff>28575</xdr:colOff>
                    <xdr:row>33</xdr:row>
                    <xdr:rowOff>9525</xdr:rowOff>
                  </from>
                  <to>
                    <xdr:col>6</xdr:col>
                    <xdr:colOff>266700</xdr:colOff>
                    <xdr:row>33</xdr:row>
                    <xdr:rowOff>219075</xdr:rowOff>
                  </to>
                </anchor>
              </controlPr>
            </control>
          </mc:Choice>
        </mc:AlternateContent>
        <mc:AlternateContent xmlns:mc="http://schemas.openxmlformats.org/markup-compatibility/2006">
          <mc:Choice Requires="x14">
            <control shapeId="24606" r:id="rId24" name="Check Box 30">
              <controlPr defaultSize="0" autoFill="0" autoLine="0" autoPict="0">
                <anchor moveWithCells="1">
                  <from>
                    <xdr:col>6</xdr:col>
                    <xdr:colOff>28575</xdr:colOff>
                    <xdr:row>34</xdr:row>
                    <xdr:rowOff>9525</xdr:rowOff>
                  </from>
                  <to>
                    <xdr:col>6</xdr:col>
                    <xdr:colOff>266700</xdr:colOff>
                    <xdr:row>34</xdr:row>
                    <xdr:rowOff>219075</xdr:rowOff>
                  </to>
                </anchor>
              </controlPr>
            </control>
          </mc:Choice>
        </mc:AlternateContent>
        <mc:AlternateContent xmlns:mc="http://schemas.openxmlformats.org/markup-compatibility/2006">
          <mc:Choice Requires="x14">
            <control shapeId="24607" r:id="rId25" name="Check Box 31">
              <controlPr defaultSize="0" autoFill="0" autoLine="0" autoPict="0">
                <anchor moveWithCells="1">
                  <from>
                    <xdr:col>6</xdr:col>
                    <xdr:colOff>28575</xdr:colOff>
                    <xdr:row>35</xdr:row>
                    <xdr:rowOff>9525</xdr:rowOff>
                  </from>
                  <to>
                    <xdr:col>6</xdr:col>
                    <xdr:colOff>266700</xdr:colOff>
                    <xdr:row>35</xdr:row>
                    <xdr:rowOff>219075</xdr:rowOff>
                  </to>
                </anchor>
              </controlPr>
            </control>
          </mc:Choice>
        </mc:AlternateContent>
        <mc:AlternateContent xmlns:mc="http://schemas.openxmlformats.org/markup-compatibility/2006">
          <mc:Choice Requires="x14">
            <control shapeId="24608" r:id="rId26" name="Check Box 32">
              <controlPr defaultSize="0" autoFill="0" autoLine="0" autoPict="0">
                <anchor moveWithCells="1">
                  <from>
                    <xdr:col>6</xdr:col>
                    <xdr:colOff>28575</xdr:colOff>
                    <xdr:row>36</xdr:row>
                    <xdr:rowOff>9525</xdr:rowOff>
                  </from>
                  <to>
                    <xdr:col>6</xdr:col>
                    <xdr:colOff>266700</xdr:colOff>
                    <xdr:row>36</xdr:row>
                    <xdr:rowOff>219075</xdr:rowOff>
                  </to>
                </anchor>
              </controlPr>
            </control>
          </mc:Choice>
        </mc:AlternateContent>
        <mc:AlternateContent xmlns:mc="http://schemas.openxmlformats.org/markup-compatibility/2006">
          <mc:Choice Requires="x14">
            <control shapeId="24609" r:id="rId27" name="Check Box 33">
              <controlPr defaultSize="0" autoFill="0" autoLine="0" autoPict="0">
                <anchor moveWithCells="1">
                  <from>
                    <xdr:col>6</xdr:col>
                    <xdr:colOff>28575</xdr:colOff>
                    <xdr:row>39</xdr:row>
                    <xdr:rowOff>85725</xdr:rowOff>
                  </from>
                  <to>
                    <xdr:col>6</xdr:col>
                    <xdr:colOff>266700</xdr:colOff>
                    <xdr:row>39</xdr:row>
                    <xdr:rowOff>304800</xdr:rowOff>
                  </to>
                </anchor>
              </controlPr>
            </control>
          </mc:Choice>
        </mc:AlternateContent>
        <mc:AlternateContent xmlns:mc="http://schemas.openxmlformats.org/markup-compatibility/2006">
          <mc:Choice Requires="x14">
            <control shapeId="24610" r:id="rId28" name="Check Box 34">
              <controlPr defaultSize="0" autoFill="0" autoLine="0" autoPict="0">
                <anchor moveWithCells="1">
                  <from>
                    <xdr:col>6</xdr:col>
                    <xdr:colOff>28575</xdr:colOff>
                    <xdr:row>40</xdr:row>
                    <xdr:rowOff>9525</xdr:rowOff>
                  </from>
                  <to>
                    <xdr:col>6</xdr:col>
                    <xdr:colOff>266700</xdr:colOff>
                    <xdr:row>40</xdr:row>
                    <xdr:rowOff>219075</xdr:rowOff>
                  </to>
                </anchor>
              </controlPr>
            </control>
          </mc:Choice>
        </mc:AlternateContent>
        <mc:AlternateContent xmlns:mc="http://schemas.openxmlformats.org/markup-compatibility/2006">
          <mc:Choice Requires="x14">
            <control shapeId="24611" r:id="rId29" name="Check Box 35">
              <controlPr defaultSize="0" autoFill="0" autoLine="0" autoPict="0">
                <anchor moveWithCells="1">
                  <from>
                    <xdr:col>6</xdr:col>
                    <xdr:colOff>28575</xdr:colOff>
                    <xdr:row>41</xdr:row>
                    <xdr:rowOff>9525</xdr:rowOff>
                  </from>
                  <to>
                    <xdr:col>6</xdr:col>
                    <xdr:colOff>266700</xdr:colOff>
                    <xdr:row>41</xdr:row>
                    <xdr:rowOff>219075</xdr:rowOff>
                  </to>
                </anchor>
              </controlPr>
            </control>
          </mc:Choice>
        </mc:AlternateContent>
        <mc:AlternateContent xmlns:mc="http://schemas.openxmlformats.org/markup-compatibility/2006">
          <mc:Choice Requires="x14">
            <control shapeId="24612" r:id="rId30" name="Check Box 36">
              <controlPr defaultSize="0" autoFill="0" autoLine="0" autoPict="0">
                <anchor moveWithCells="1">
                  <from>
                    <xdr:col>6</xdr:col>
                    <xdr:colOff>28575</xdr:colOff>
                    <xdr:row>42</xdr:row>
                    <xdr:rowOff>9525</xdr:rowOff>
                  </from>
                  <to>
                    <xdr:col>6</xdr:col>
                    <xdr:colOff>266700</xdr:colOff>
                    <xdr:row>42</xdr:row>
                    <xdr:rowOff>219075</xdr:rowOff>
                  </to>
                </anchor>
              </controlPr>
            </control>
          </mc:Choice>
        </mc:AlternateContent>
        <mc:AlternateContent xmlns:mc="http://schemas.openxmlformats.org/markup-compatibility/2006">
          <mc:Choice Requires="x14">
            <control shapeId="24613" r:id="rId31" name="Check Box 37">
              <controlPr defaultSize="0" autoFill="0" autoLine="0" autoPict="0">
                <anchor moveWithCells="1">
                  <from>
                    <xdr:col>6</xdr:col>
                    <xdr:colOff>28575</xdr:colOff>
                    <xdr:row>43</xdr:row>
                    <xdr:rowOff>9525</xdr:rowOff>
                  </from>
                  <to>
                    <xdr:col>6</xdr:col>
                    <xdr:colOff>266700</xdr:colOff>
                    <xdr:row>43</xdr:row>
                    <xdr:rowOff>219075</xdr:rowOff>
                  </to>
                </anchor>
              </controlPr>
            </control>
          </mc:Choice>
        </mc:AlternateContent>
        <mc:AlternateContent xmlns:mc="http://schemas.openxmlformats.org/markup-compatibility/2006">
          <mc:Choice Requires="x14">
            <control shapeId="24614" r:id="rId32" name="Check Box 38">
              <controlPr defaultSize="0" autoFill="0" autoLine="0" autoPict="0">
                <anchor moveWithCells="1">
                  <from>
                    <xdr:col>6</xdr:col>
                    <xdr:colOff>28575</xdr:colOff>
                    <xdr:row>37</xdr:row>
                    <xdr:rowOff>171450</xdr:rowOff>
                  </from>
                  <to>
                    <xdr:col>6</xdr:col>
                    <xdr:colOff>266700</xdr:colOff>
                    <xdr:row>38</xdr:row>
                    <xdr:rowOff>152400</xdr:rowOff>
                  </to>
                </anchor>
              </controlPr>
            </control>
          </mc:Choice>
        </mc:AlternateContent>
        <mc:AlternateContent xmlns:mc="http://schemas.openxmlformats.org/markup-compatibility/2006">
          <mc:Choice Requires="x14">
            <control shapeId="24615" r:id="rId33" name="Check Box 39">
              <controlPr defaultSize="0" autoFill="0" autoLine="0" autoPict="0">
                <anchor moveWithCells="1">
                  <from>
                    <xdr:col>1</xdr:col>
                    <xdr:colOff>9525</xdr:colOff>
                    <xdr:row>17</xdr:row>
                    <xdr:rowOff>142875</xdr:rowOff>
                  </from>
                  <to>
                    <xdr:col>1</xdr:col>
                    <xdr:colOff>247650</xdr:colOff>
                    <xdr:row>18</xdr:row>
                    <xdr:rowOff>123825</xdr:rowOff>
                  </to>
                </anchor>
              </controlPr>
            </control>
          </mc:Choice>
        </mc:AlternateContent>
        <mc:AlternateContent xmlns:mc="http://schemas.openxmlformats.org/markup-compatibility/2006">
          <mc:Choice Requires="x14">
            <control shapeId="24616" r:id="rId34" name="Check Box 40">
              <controlPr defaultSize="0" autoFill="0" autoLine="0" autoPict="0">
                <anchor moveWithCells="1">
                  <from>
                    <xdr:col>2</xdr:col>
                    <xdr:colOff>9525</xdr:colOff>
                    <xdr:row>18</xdr:row>
                    <xdr:rowOff>38100</xdr:rowOff>
                  </from>
                  <to>
                    <xdr:col>2</xdr:col>
                    <xdr:colOff>247650</xdr:colOff>
                    <xdr:row>19</xdr:row>
                    <xdr:rowOff>9525</xdr:rowOff>
                  </to>
                </anchor>
              </controlPr>
            </control>
          </mc:Choice>
        </mc:AlternateContent>
        <mc:AlternateContent xmlns:mc="http://schemas.openxmlformats.org/markup-compatibility/2006">
          <mc:Choice Requires="x14">
            <control shapeId="24617" r:id="rId35" name="Check Box 41">
              <controlPr defaultSize="0" autoFill="0" autoLine="0" autoPict="0">
                <anchor moveWithCells="1">
                  <from>
                    <xdr:col>0</xdr:col>
                    <xdr:colOff>142875</xdr:colOff>
                    <xdr:row>19</xdr:row>
                    <xdr:rowOff>200025</xdr:rowOff>
                  </from>
                  <to>
                    <xdr:col>0</xdr:col>
                    <xdr:colOff>381000</xdr:colOff>
                    <xdr:row>20</xdr:row>
                    <xdr:rowOff>171450</xdr:rowOff>
                  </to>
                </anchor>
              </controlPr>
            </control>
          </mc:Choice>
        </mc:AlternateContent>
        <mc:AlternateContent xmlns:mc="http://schemas.openxmlformats.org/markup-compatibility/2006">
          <mc:Choice Requires="x14">
            <control shapeId="24618" r:id="rId36" name="Check Box 42">
              <controlPr defaultSize="0" autoFill="0" autoLine="0" autoPict="0">
                <anchor moveWithCells="1">
                  <from>
                    <xdr:col>0</xdr:col>
                    <xdr:colOff>419100</xdr:colOff>
                    <xdr:row>38</xdr:row>
                    <xdr:rowOff>333375</xdr:rowOff>
                  </from>
                  <to>
                    <xdr:col>1</xdr:col>
                    <xdr:colOff>142875</xdr:colOff>
                    <xdr:row>39</xdr:row>
                    <xdr:rowOff>209550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7247E-7E8D-4C9E-8B07-EBB8828E7D92}">
  <sheetPr codeName="Sheet21">
    <tabColor rgb="FFFFB3B3"/>
  </sheetPr>
  <dimension ref="A1:X54"/>
  <sheetViews>
    <sheetView showGridLines="0" view="pageBreakPreview" zoomScale="60" zoomScaleNormal="100" workbookViewId="0"/>
  </sheetViews>
  <sheetFormatPr defaultRowHeight="13.5"/>
  <cols>
    <col min="1" max="24" width="5.625" style="1" customWidth="1"/>
    <col min="25" max="16384" width="9" style="1"/>
  </cols>
  <sheetData>
    <row r="1" spans="1:24" ht="18.75">
      <c r="A1" s="10"/>
      <c r="B1" s="10"/>
      <c r="C1" s="10"/>
      <c r="D1" s="10"/>
      <c r="E1" s="10"/>
      <c r="F1" s="10"/>
      <c r="G1" s="10"/>
      <c r="H1" s="10"/>
      <c r="I1" s="10"/>
      <c r="J1" s="10"/>
      <c r="K1" s="10"/>
      <c r="L1" s="10"/>
      <c r="M1" s="10"/>
      <c r="N1" s="10"/>
    </row>
    <row r="2" spans="1:24" ht="18.75">
      <c r="A2" s="9" t="s">
        <v>0</v>
      </c>
      <c r="B2" s="10"/>
      <c r="C2" s="10"/>
      <c r="D2" s="10"/>
      <c r="E2" s="10"/>
      <c r="F2" s="10"/>
      <c r="G2" s="661"/>
      <c r="H2" s="661"/>
      <c r="I2" s="10"/>
      <c r="J2" s="10"/>
      <c r="K2" s="19"/>
      <c r="L2" s="19"/>
      <c r="M2" s="16"/>
      <c r="N2" s="16"/>
    </row>
    <row r="3" spans="1:24" ht="18.75" customHeight="1">
      <c r="A3" s="10"/>
      <c r="B3" s="11"/>
      <c r="C3" s="10"/>
      <c r="D3" s="10"/>
      <c r="E3" s="10"/>
      <c r="F3" s="10"/>
      <c r="G3" s="10"/>
      <c r="H3" s="10"/>
      <c r="I3" s="10"/>
      <c r="J3" s="10"/>
      <c r="K3" s="10"/>
      <c r="U3" s="10"/>
      <c r="V3" s="10"/>
      <c r="W3" s="10"/>
      <c r="X3" s="13" t="str">
        <f>IF(入力用データシート!B7=入力用データシート!CA8,"第　"&amp;入力用データシート!B17&amp;"　号","")</f>
        <v/>
      </c>
    </row>
    <row r="4" spans="1:24" ht="18.75">
      <c r="A4" s="10"/>
      <c r="B4" s="10"/>
      <c r="C4" s="10"/>
      <c r="D4" s="10"/>
      <c r="E4" s="10"/>
      <c r="F4" s="10"/>
      <c r="G4" s="10"/>
      <c r="H4" s="10"/>
      <c r="I4" s="10"/>
      <c r="J4" s="10"/>
      <c r="K4" s="10"/>
      <c r="U4" s="665" t="str">
        <f>IF(入力用データシート!B7=入力用データシート!CA8,入力用データシート!B15,"令和　年　月　日")</f>
        <v>令和　年　月　日</v>
      </c>
      <c r="V4" s="665"/>
      <c r="W4" s="665"/>
      <c r="X4" s="665"/>
    </row>
    <row r="5" spans="1:24" ht="18.75">
      <c r="A5" s="10"/>
      <c r="B5" s="10"/>
      <c r="C5" s="10"/>
      <c r="D5" s="10"/>
      <c r="E5" s="10"/>
      <c r="F5" s="10"/>
      <c r="G5" s="10"/>
      <c r="H5" s="10"/>
      <c r="I5" s="10"/>
      <c r="J5" s="10"/>
      <c r="K5" s="10"/>
      <c r="L5" s="10"/>
      <c r="M5" s="10"/>
      <c r="N5" s="10"/>
    </row>
    <row r="6" spans="1:24" ht="18.75">
      <c r="A6" s="9" t="s">
        <v>1</v>
      </c>
      <c r="B6" s="10"/>
      <c r="C6" s="10"/>
      <c r="D6" s="10"/>
      <c r="E6" s="10"/>
      <c r="F6" s="10"/>
      <c r="G6" s="10"/>
      <c r="H6" s="10"/>
      <c r="I6" s="10"/>
      <c r="J6" s="10"/>
      <c r="K6" s="10"/>
      <c r="L6" s="10"/>
      <c r="M6" s="10"/>
      <c r="N6" s="10"/>
    </row>
    <row r="7" spans="1:24" ht="18.75">
      <c r="A7" s="10"/>
      <c r="B7" s="10"/>
      <c r="C7" s="10"/>
      <c r="D7" s="10"/>
      <c r="E7" s="10"/>
      <c r="F7" s="10"/>
      <c r="G7" s="10"/>
      <c r="H7" s="10"/>
      <c r="I7" s="10"/>
      <c r="J7" s="10"/>
      <c r="K7" s="10"/>
      <c r="L7" s="10"/>
      <c r="M7" s="10"/>
      <c r="N7" s="10"/>
    </row>
    <row r="8" spans="1:24" ht="18.75">
      <c r="A8" s="9" t="s">
        <v>27</v>
      </c>
      <c r="B8" s="10"/>
      <c r="C8" s="10"/>
      <c r="D8" s="10"/>
      <c r="E8" s="10"/>
      <c r="F8" s="10"/>
      <c r="G8" s="10"/>
      <c r="H8" s="10"/>
      <c r="I8" s="10"/>
      <c r="J8" s="10"/>
      <c r="K8" s="10"/>
      <c r="L8" s="10"/>
      <c r="M8" s="10"/>
      <c r="N8" s="10"/>
    </row>
    <row r="9" spans="1:24" ht="18.75">
      <c r="A9" s="9"/>
      <c r="B9" s="10"/>
      <c r="C9" s="10"/>
      <c r="D9" s="10"/>
      <c r="E9" s="10"/>
      <c r="F9" s="10"/>
      <c r="G9" s="10"/>
      <c r="H9" s="10"/>
      <c r="I9" s="10"/>
      <c r="J9" s="10"/>
      <c r="K9" s="10"/>
      <c r="L9" s="10"/>
      <c r="M9" s="10"/>
      <c r="N9" s="10"/>
    </row>
    <row r="10" spans="1:24" ht="24" customHeight="1">
      <c r="A10" s="10"/>
      <c r="B10" s="10"/>
      <c r="C10" s="10"/>
      <c r="D10" s="10"/>
      <c r="E10" s="10"/>
      <c r="F10" s="10"/>
      <c r="G10" s="10"/>
      <c r="I10" s="9"/>
      <c r="L10" s="100" t="s">
        <v>776</v>
      </c>
      <c r="P10" s="664" t="str">
        <f>IF(入力用データシート!B7=入力用データシート!CA8,入力用データシート!B33&amp;"-"&amp;入力用データシート!J33&amp;"   "&amp;入力用データシート!B35&amp;"  "&amp;入力用データシート!B37,"〒")</f>
        <v>〒</v>
      </c>
      <c r="Q10" s="664"/>
      <c r="R10" s="664"/>
      <c r="S10" s="664"/>
      <c r="T10" s="664"/>
      <c r="U10" s="664"/>
      <c r="V10" s="664"/>
      <c r="W10" s="664"/>
      <c r="X10" s="664"/>
    </row>
    <row r="11" spans="1:24" ht="24" customHeight="1">
      <c r="A11" s="10"/>
      <c r="B11" s="10"/>
      <c r="C11" s="10"/>
      <c r="D11" s="10"/>
      <c r="E11" s="10"/>
      <c r="F11" s="10"/>
      <c r="G11" s="10"/>
      <c r="L11" s="9" t="s">
        <v>2</v>
      </c>
      <c r="P11" s="662" t="str">
        <f>IF(入力用データシート!B7=入力用データシート!CA8,入力用データシート!B31,"")</f>
        <v/>
      </c>
      <c r="Q11" s="662"/>
      <c r="R11" s="662"/>
      <c r="S11" s="662"/>
      <c r="T11" s="662"/>
      <c r="U11" s="662"/>
      <c r="V11" s="662"/>
      <c r="W11" s="662"/>
      <c r="X11" s="662"/>
    </row>
    <row r="12" spans="1:24" ht="24" customHeight="1">
      <c r="A12" s="10"/>
      <c r="B12" s="10"/>
      <c r="C12" s="10"/>
      <c r="D12" s="10"/>
      <c r="E12" s="10"/>
      <c r="F12" s="10"/>
      <c r="G12" s="10"/>
      <c r="I12" s="9"/>
      <c r="J12" s="12"/>
      <c r="L12" s="100" t="s">
        <v>170</v>
      </c>
      <c r="P12" s="663" t="str">
        <f>IF(入力用データシート!B7=入力用データシート!CA8,入力用データシート!B39&amp;"  "&amp;入力用データシート!J39,"")</f>
        <v/>
      </c>
      <c r="Q12" s="663"/>
      <c r="R12" s="663"/>
      <c r="S12" s="663"/>
      <c r="T12" s="663"/>
      <c r="U12" s="663"/>
      <c r="V12" s="663"/>
      <c r="W12" s="663"/>
      <c r="X12" s="663"/>
    </row>
    <row r="13" spans="1:24" ht="24">
      <c r="A13" s="10"/>
      <c r="B13" s="10"/>
      <c r="C13" s="10"/>
      <c r="D13" s="10"/>
      <c r="E13" s="10"/>
      <c r="F13" s="10"/>
      <c r="G13" s="10"/>
      <c r="I13" s="10"/>
      <c r="J13" s="10"/>
      <c r="L13" s="109" t="s">
        <v>171</v>
      </c>
      <c r="Q13" s="662">
        <f>IF(AND(入力用データシート!B7=入力用データシート!CA8,入力用データシート!B11=入力用データシート!CC8),"",入力用データシート!B69)</f>
        <v>0</v>
      </c>
      <c r="R13" s="662"/>
      <c r="S13" s="662"/>
      <c r="T13" s="662"/>
      <c r="U13" s="662"/>
      <c r="V13" s="662"/>
      <c r="W13" s="662"/>
      <c r="X13" s="40" t="s">
        <v>172</v>
      </c>
    </row>
    <row r="14" spans="1:24" ht="18.75">
      <c r="A14" s="10"/>
      <c r="B14" s="10"/>
      <c r="C14" s="10"/>
      <c r="D14" s="10"/>
      <c r="E14" s="10"/>
      <c r="F14" s="10"/>
      <c r="G14" s="10"/>
      <c r="H14" s="10"/>
      <c r="I14" s="10"/>
      <c r="J14" s="10"/>
      <c r="K14" s="10"/>
      <c r="L14" s="10"/>
      <c r="M14" s="10"/>
    </row>
    <row r="15" spans="1:24" ht="33" customHeight="1">
      <c r="A15" s="10"/>
      <c r="B15" s="10"/>
      <c r="C15" s="10"/>
      <c r="D15" s="10"/>
      <c r="E15" s="10"/>
      <c r="F15" s="10"/>
      <c r="G15" s="10"/>
      <c r="H15" s="10"/>
      <c r="I15" s="10"/>
      <c r="J15" s="10"/>
      <c r="K15" s="10"/>
      <c r="L15" s="10"/>
      <c r="M15" s="10"/>
      <c r="N15" s="10"/>
    </row>
    <row r="16" spans="1:24" ht="26.25" customHeight="1">
      <c r="A16" s="661" t="s">
        <v>3</v>
      </c>
      <c r="B16" s="661"/>
      <c r="C16" s="661"/>
      <c r="D16" s="661"/>
      <c r="E16" s="661"/>
      <c r="F16" s="661"/>
      <c r="G16" s="661"/>
      <c r="H16" s="661"/>
      <c r="I16" s="661"/>
      <c r="J16" s="661"/>
      <c r="K16" s="661"/>
      <c r="L16" s="661"/>
      <c r="M16" s="661"/>
      <c r="N16" s="661"/>
      <c r="O16" s="661"/>
      <c r="P16" s="661"/>
      <c r="Q16" s="661"/>
      <c r="R16" s="661"/>
      <c r="S16" s="661"/>
      <c r="T16" s="661"/>
      <c r="U16" s="661"/>
      <c r="V16" s="661"/>
      <c r="W16" s="661"/>
    </row>
    <row r="17" spans="1:24" ht="26.25" customHeight="1">
      <c r="A17" s="661" t="s">
        <v>4</v>
      </c>
      <c r="B17" s="661"/>
      <c r="C17" s="661"/>
      <c r="D17" s="661"/>
      <c r="E17" s="661"/>
      <c r="F17" s="661"/>
      <c r="G17" s="661"/>
      <c r="H17" s="661"/>
      <c r="I17" s="661"/>
      <c r="J17" s="661"/>
      <c r="K17" s="661"/>
      <c r="L17" s="661"/>
      <c r="M17" s="661"/>
      <c r="N17" s="661"/>
      <c r="O17" s="661"/>
      <c r="P17" s="661"/>
      <c r="Q17" s="661"/>
      <c r="R17" s="661"/>
      <c r="S17" s="661"/>
      <c r="T17" s="661"/>
      <c r="U17" s="661"/>
      <c r="V17" s="661"/>
      <c r="W17" s="661"/>
    </row>
    <row r="18" spans="1:24" ht="26.25" customHeight="1">
      <c r="A18" s="661" t="s">
        <v>5</v>
      </c>
      <c r="B18" s="661"/>
      <c r="C18" s="661"/>
      <c r="D18" s="661"/>
      <c r="E18" s="661"/>
      <c r="F18" s="661"/>
      <c r="G18" s="661"/>
      <c r="H18" s="661"/>
      <c r="I18" s="661"/>
      <c r="J18" s="661"/>
      <c r="K18" s="661"/>
      <c r="L18" s="661"/>
      <c r="M18" s="661"/>
      <c r="N18" s="661"/>
      <c r="O18" s="661"/>
      <c r="P18" s="661"/>
      <c r="Q18" s="661"/>
      <c r="R18" s="661"/>
      <c r="S18" s="661"/>
      <c r="T18" s="661"/>
      <c r="U18" s="661"/>
      <c r="V18" s="661"/>
      <c r="W18" s="661"/>
    </row>
    <row r="19" spans="1:24" ht="18.75">
      <c r="A19" s="10"/>
      <c r="B19" s="10"/>
      <c r="C19" s="10"/>
      <c r="D19" s="10"/>
      <c r="E19" s="10"/>
      <c r="F19" s="10"/>
      <c r="G19" s="10"/>
      <c r="H19" s="10"/>
      <c r="I19" s="10"/>
      <c r="J19" s="10"/>
      <c r="K19" s="10"/>
      <c r="L19" s="10"/>
      <c r="M19" s="10"/>
      <c r="N19" s="10"/>
    </row>
    <row r="20" spans="1:24" ht="14.25" customHeight="1">
      <c r="A20" s="685" t="s">
        <v>29</v>
      </c>
      <c r="B20" s="685"/>
      <c r="C20" s="685"/>
      <c r="D20" s="685"/>
      <c r="E20" s="685"/>
      <c r="F20" s="685"/>
      <c r="G20" s="685"/>
      <c r="H20" s="685"/>
      <c r="I20" s="685"/>
      <c r="J20" s="685"/>
      <c r="K20" s="685"/>
      <c r="L20" s="685"/>
      <c r="M20" s="685"/>
      <c r="N20" s="685"/>
      <c r="O20" s="685"/>
      <c r="P20" s="685"/>
      <c r="Q20" s="685"/>
      <c r="R20" s="685"/>
      <c r="S20" s="685"/>
      <c r="T20" s="685"/>
      <c r="U20" s="685"/>
      <c r="V20" s="685"/>
      <c r="W20" s="685"/>
      <c r="X20" s="685"/>
    </row>
    <row r="21" spans="1:24" ht="14.25" customHeight="1">
      <c r="A21" s="685"/>
      <c r="B21" s="685"/>
      <c r="C21" s="685"/>
      <c r="D21" s="685"/>
      <c r="E21" s="685"/>
      <c r="F21" s="685"/>
      <c r="G21" s="685"/>
      <c r="H21" s="685"/>
      <c r="I21" s="685"/>
      <c r="J21" s="685"/>
      <c r="K21" s="685"/>
      <c r="L21" s="685"/>
      <c r="M21" s="685"/>
      <c r="N21" s="685"/>
      <c r="O21" s="685"/>
      <c r="P21" s="685"/>
      <c r="Q21" s="685"/>
      <c r="R21" s="685"/>
      <c r="S21" s="685"/>
      <c r="T21" s="685"/>
      <c r="U21" s="685"/>
      <c r="V21" s="685"/>
      <c r="W21" s="685"/>
      <c r="X21" s="685"/>
    </row>
    <row r="22" spans="1:24" ht="14.25" customHeight="1">
      <c r="A22" s="685"/>
      <c r="B22" s="685"/>
      <c r="C22" s="685"/>
      <c r="D22" s="685"/>
      <c r="E22" s="685"/>
      <c r="F22" s="685"/>
      <c r="G22" s="685"/>
      <c r="H22" s="685"/>
      <c r="I22" s="685"/>
      <c r="J22" s="685"/>
      <c r="K22" s="685"/>
      <c r="L22" s="685"/>
      <c r="M22" s="685"/>
      <c r="N22" s="685"/>
      <c r="O22" s="685"/>
      <c r="P22" s="685"/>
      <c r="Q22" s="685"/>
      <c r="R22" s="685"/>
      <c r="S22" s="685"/>
      <c r="T22" s="685"/>
      <c r="U22" s="685"/>
      <c r="V22" s="685"/>
      <c r="W22" s="685"/>
      <c r="X22" s="685"/>
    </row>
    <row r="23" spans="1:24" ht="14.25" customHeight="1">
      <c r="A23" s="685"/>
      <c r="B23" s="685"/>
      <c r="C23" s="685"/>
      <c r="D23" s="685"/>
      <c r="E23" s="685"/>
      <c r="F23" s="685"/>
      <c r="G23" s="685"/>
      <c r="H23" s="685"/>
      <c r="I23" s="685"/>
      <c r="J23" s="685"/>
      <c r="K23" s="685"/>
      <c r="L23" s="685"/>
      <c r="M23" s="685"/>
      <c r="N23" s="685"/>
      <c r="O23" s="685"/>
      <c r="P23" s="685"/>
      <c r="Q23" s="685"/>
      <c r="R23" s="685"/>
      <c r="S23" s="685"/>
      <c r="T23" s="685"/>
      <c r="U23" s="685"/>
      <c r="V23" s="685"/>
      <c r="W23" s="685"/>
      <c r="X23" s="685"/>
    </row>
    <row r="24" spans="1:24" ht="14.25" customHeight="1">
      <c r="A24" s="685"/>
      <c r="B24" s="685"/>
      <c r="C24" s="685"/>
      <c r="D24" s="685"/>
      <c r="E24" s="685"/>
      <c r="F24" s="685"/>
      <c r="G24" s="685"/>
      <c r="H24" s="685"/>
      <c r="I24" s="685"/>
      <c r="J24" s="685"/>
      <c r="K24" s="685"/>
      <c r="L24" s="685"/>
      <c r="M24" s="685"/>
      <c r="N24" s="685"/>
      <c r="O24" s="685"/>
      <c r="P24" s="685"/>
      <c r="Q24" s="685"/>
      <c r="R24" s="685"/>
      <c r="S24" s="685"/>
      <c r="T24" s="685"/>
      <c r="U24" s="685"/>
      <c r="V24" s="685"/>
      <c r="W24" s="685"/>
      <c r="X24" s="685"/>
    </row>
    <row r="25" spans="1:24" ht="14.25" customHeight="1">
      <c r="A25" s="685"/>
      <c r="B25" s="685"/>
      <c r="C25" s="685"/>
      <c r="D25" s="685"/>
      <c r="E25" s="685"/>
      <c r="F25" s="685"/>
      <c r="G25" s="685"/>
      <c r="H25" s="685"/>
      <c r="I25" s="685"/>
      <c r="J25" s="685"/>
      <c r="K25" s="685"/>
      <c r="L25" s="685"/>
      <c r="M25" s="685"/>
      <c r="N25" s="685"/>
      <c r="O25" s="685"/>
      <c r="P25" s="685"/>
      <c r="Q25" s="685"/>
      <c r="R25" s="685"/>
      <c r="S25" s="685"/>
      <c r="T25" s="685"/>
      <c r="U25" s="685"/>
      <c r="V25" s="685"/>
      <c r="W25" s="685"/>
      <c r="X25" s="685"/>
    </row>
    <row r="26" spans="1:24" ht="14.25" customHeight="1">
      <c r="A26" s="685"/>
      <c r="B26" s="685"/>
      <c r="C26" s="685"/>
      <c r="D26" s="685"/>
      <c r="E26" s="685"/>
      <c r="F26" s="685"/>
      <c r="G26" s="685"/>
      <c r="H26" s="685"/>
      <c r="I26" s="685"/>
      <c r="J26" s="685"/>
      <c r="K26" s="685"/>
      <c r="L26" s="685"/>
      <c r="M26" s="685"/>
      <c r="N26" s="685"/>
      <c r="O26" s="685"/>
      <c r="P26" s="685"/>
      <c r="Q26" s="685"/>
      <c r="R26" s="685"/>
      <c r="S26" s="685"/>
      <c r="T26" s="685"/>
      <c r="U26" s="685"/>
      <c r="V26" s="685"/>
      <c r="W26" s="685"/>
      <c r="X26" s="685"/>
    </row>
    <row r="27" spans="1:24" ht="14.25" customHeight="1">
      <c r="A27" s="685"/>
      <c r="B27" s="685"/>
      <c r="C27" s="685"/>
      <c r="D27" s="685"/>
      <c r="E27" s="685"/>
      <c r="F27" s="685"/>
      <c r="G27" s="685"/>
      <c r="H27" s="685"/>
      <c r="I27" s="685"/>
      <c r="J27" s="685"/>
      <c r="K27" s="685"/>
      <c r="L27" s="685"/>
      <c r="M27" s="685"/>
      <c r="N27" s="685"/>
      <c r="O27" s="685"/>
      <c r="P27" s="685"/>
      <c r="Q27" s="685"/>
      <c r="R27" s="685"/>
      <c r="S27" s="685"/>
      <c r="T27" s="685"/>
      <c r="U27" s="685"/>
      <c r="V27" s="685"/>
      <c r="W27" s="685"/>
      <c r="X27" s="685"/>
    </row>
    <row r="28" spans="1:24" ht="40.5" customHeight="1">
      <c r="A28" s="661" t="s">
        <v>6</v>
      </c>
      <c r="B28" s="661"/>
      <c r="C28" s="661"/>
      <c r="D28" s="661"/>
      <c r="E28" s="661"/>
      <c r="F28" s="661"/>
      <c r="G28" s="661"/>
      <c r="H28" s="661"/>
      <c r="I28" s="661"/>
      <c r="J28" s="661"/>
      <c r="K28" s="661"/>
      <c r="L28" s="661"/>
      <c r="M28" s="661"/>
      <c r="N28" s="661"/>
      <c r="O28" s="661"/>
      <c r="P28" s="661"/>
      <c r="Q28" s="661"/>
      <c r="R28" s="661"/>
      <c r="S28" s="661"/>
      <c r="T28" s="661"/>
      <c r="U28" s="661"/>
      <c r="V28" s="661"/>
      <c r="W28" s="661"/>
      <c r="X28" s="661"/>
    </row>
    <row r="29" spans="1:24" ht="18.75">
      <c r="A29" s="10"/>
      <c r="B29" s="10"/>
      <c r="C29" s="10"/>
      <c r="D29" s="10"/>
      <c r="E29" s="10"/>
      <c r="F29" s="10"/>
      <c r="G29" s="10"/>
      <c r="H29" s="10"/>
      <c r="I29" s="10"/>
      <c r="J29" s="10"/>
      <c r="K29" s="10"/>
      <c r="L29" s="10"/>
      <c r="M29" s="10"/>
      <c r="N29" s="10"/>
    </row>
    <row r="30" spans="1:24" s="6" customFormat="1" ht="39.75" customHeight="1">
      <c r="A30" s="14">
        <v>1</v>
      </c>
      <c r="B30" s="684" t="s">
        <v>30</v>
      </c>
      <c r="C30" s="684"/>
      <c r="D30" s="684"/>
      <c r="E30" s="684"/>
      <c r="F30" s="684"/>
      <c r="G30" s="684"/>
      <c r="H30" s="684"/>
      <c r="I30" s="684"/>
      <c r="J30" s="684"/>
      <c r="K30" s="684"/>
      <c r="L30" s="684"/>
      <c r="M30" s="684"/>
      <c r="N30" s="684"/>
      <c r="O30" s="684"/>
      <c r="P30" s="684"/>
      <c r="Q30" s="684"/>
      <c r="R30" s="684"/>
      <c r="S30" s="684"/>
      <c r="T30" s="684"/>
      <c r="U30" s="684"/>
      <c r="V30" s="684"/>
      <c r="W30" s="684"/>
      <c r="X30" s="684"/>
    </row>
    <row r="31" spans="1:24" s="6" customFormat="1" ht="39.75" customHeight="1">
      <c r="A31" s="14">
        <v>2</v>
      </c>
      <c r="B31" s="684" t="s">
        <v>175</v>
      </c>
      <c r="C31" s="684"/>
      <c r="D31" s="684"/>
      <c r="E31" s="684"/>
      <c r="F31" s="684"/>
      <c r="G31" s="684"/>
      <c r="H31" s="684"/>
      <c r="I31" s="684"/>
      <c r="J31" s="684"/>
      <c r="K31" s="688" t="str">
        <f>IF(AND(入力用データシート!B7=入力用データシート!CA8,入力用データシート!B81&lt;&gt;""),"((申請番号："&amp;入力用データシート!B81&amp;")"&amp;" "&amp;TEXT(入力用データシート!B83,"gggge年m月d日")&amp;" 第"&amp;入力用データシート!C85&amp;"号","((申請番号：　　　　　)令和　　年　　月　　日　第　　　　号)")</f>
        <v>((申請番号：　　　　　)令和　　年　　月　　日　第　　　　号)</v>
      </c>
      <c r="L31" s="688"/>
      <c r="M31" s="688"/>
      <c r="N31" s="688"/>
      <c r="O31" s="688"/>
      <c r="P31" s="688"/>
      <c r="Q31" s="688"/>
      <c r="R31" s="688"/>
      <c r="S31" s="688"/>
      <c r="T31" s="688"/>
      <c r="U31" s="688"/>
      <c r="V31" s="688"/>
      <c r="W31" s="688"/>
      <c r="X31" s="37"/>
    </row>
    <row r="32" spans="1:24" s="6" customFormat="1" ht="39.75" customHeight="1">
      <c r="A32" s="14">
        <v>3</v>
      </c>
      <c r="B32" s="684" t="s">
        <v>31</v>
      </c>
      <c r="C32" s="684"/>
      <c r="D32" s="684"/>
      <c r="E32" s="684"/>
      <c r="F32" s="684"/>
      <c r="G32" s="684"/>
      <c r="H32" s="684"/>
      <c r="J32" s="15"/>
      <c r="K32" s="15" t="s">
        <v>7</v>
      </c>
      <c r="L32" s="687" cm="1">
        <f t="array" ref="L32">SUMPRODUCT(--ISNUMBER(入力用データシート!AX159:AX163), IFERROR(入力用データシート!AX159:AX163,0))</f>
        <v>0</v>
      </c>
      <c r="M32" s="687"/>
      <c r="N32" s="687"/>
      <c r="O32" s="687"/>
      <c r="P32" s="687"/>
      <c r="Q32" s="687"/>
      <c r="R32" s="687"/>
      <c r="S32" s="15" t="s">
        <v>8</v>
      </c>
    </row>
    <row r="33" spans="1:24" s="6" customFormat="1" ht="39.75" customHeight="1">
      <c r="A33" s="14">
        <v>4</v>
      </c>
      <c r="B33" s="684" t="s">
        <v>9</v>
      </c>
      <c r="C33" s="684"/>
      <c r="D33" s="684"/>
      <c r="E33" s="684"/>
      <c r="F33" s="684"/>
      <c r="G33" s="684"/>
      <c r="H33" s="684"/>
      <c r="I33" s="15"/>
      <c r="K33" s="686" t="str">
        <f>IF(入力用データシート!B7=入力用データシート!CA8,入力用データシート!B19,"令和　    　年　    　月　  　  日")</f>
        <v>令和　    　年　    　月　  　  日</v>
      </c>
      <c r="L33" s="686"/>
      <c r="M33" s="686"/>
      <c r="N33" s="686"/>
      <c r="O33" s="686"/>
      <c r="P33" s="686"/>
      <c r="Q33" s="686"/>
      <c r="R33" s="686"/>
      <c r="S33" s="686"/>
    </row>
    <row r="34" spans="1:24" s="6" customFormat="1" ht="39.75" customHeight="1">
      <c r="A34" s="14">
        <v>5</v>
      </c>
      <c r="B34" s="684" t="s">
        <v>32</v>
      </c>
      <c r="C34" s="684"/>
      <c r="D34" s="684"/>
      <c r="E34" s="684"/>
      <c r="F34" s="684"/>
      <c r="G34" s="684"/>
      <c r="H34" s="684"/>
      <c r="I34" s="684"/>
      <c r="J34" s="684"/>
      <c r="K34" s="684"/>
      <c r="L34" s="684"/>
      <c r="M34" s="694" t="str">
        <f>IF(入力用データシート!B83="","令和　　年　　月　　日",入力用データシート!B83)</f>
        <v>令和　　年　　月　　日</v>
      </c>
      <c r="N34" s="694"/>
      <c r="O34" s="694"/>
      <c r="P34" s="694"/>
      <c r="Q34" s="694"/>
      <c r="R34" s="62" t="s">
        <v>301</v>
      </c>
      <c r="S34" s="694" t="str">
        <f>IF(入力用データシート!B83="","令和　　年　　月　　日",入力用データシート!B19)</f>
        <v>令和　　年　　月　　日</v>
      </c>
      <c r="T34" s="694"/>
      <c r="U34" s="694"/>
      <c r="V34" s="694"/>
      <c r="W34" s="694"/>
    </row>
    <row r="35" spans="1:24" s="6" customFormat="1" ht="39.75" customHeight="1">
      <c r="A35" s="14">
        <v>6</v>
      </c>
      <c r="B35" s="695" t="s">
        <v>173</v>
      </c>
      <c r="C35" s="695"/>
      <c r="D35" s="695"/>
      <c r="E35" s="695"/>
      <c r="F35" s="695"/>
      <c r="G35" s="695"/>
      <c r="H35" s="695"/>
      <c r="I35" s="16" t="str">
        <f>"(            "&amp;入力用データシート!B21&amp;" "&amp;入力用データシート!C21&amp;" "&amp;入力用データシート!D21&amp;" "&amp;入力用データシート!E21&amp;" "&amp;入力用データシート!F21&amp;" "&amp;入力用データシート!G21&amp;" "&amp;入力用データシート!H21&amp;" "&amp;入力用データシート!I21&amp;" "&amp;入力用データシート!J21&amp;" "&amp;入力用データシート!K21&amp;" "&amp;入力用データシート!L21&amp;" "&amp;入力用データシート!M21&amp;" "&amp;入力用データシート!N21&amp;" "&amp;入力用データシート!O21&amp;" "&amp;入力用データシート!P21&amp;")"</f>
        <v>(                          )</v>
      </c>
      <c r="J35" s="15"/>
      <c r="K35" s="15"/>
      <c r="L35" s="15"/>
      <c r="M35" s="15"/>
      <c r="N35" s="15"/>
      <c r="V35" s="15"/>
    </row>
    <row r="36" spans="1:24" s="6" customFormat="1" ht="39.75" customHeight="1" thickBot="1">
      <c r="A36" s="14">
        <v>7</v>
      </c>
      <c r="B36" s="684" t="s">
        <v>10</v>
      </c>
      <c r="C36" s="684"/>
      <c r="D36" s="684"/>
      <c r="E36" s="684"/>
      <c r="F36" s="684"/>
      <c r="G36" s="684"/>
      <c r="H36" s="684"/>
      <c r="I36" s="684"/>
      <c r="J36" s="684"/>
      <c r="K36" s="684"/>
      <c r="L36" s="684"/>
      <c r="M36" s="684"/>
      <c r="N36" s="684"/>
      <c r="O36" s="684"/>
      <c r="P36" s="684"/>
      <c r="Q36" s="684"/>
      <c r="R36" s="684"/>
      <c r="S36" s="684"/>
      <c r="T36" s="684"/>
      <c r="U36" s="684"/>
      <c r="V36" s="684"/>
      <c r="W36" s="684"/>
      <c r="X36" s="684"/>
    </row>
    <row r="37" spans="1:24" ht="35.25" customHeight="1" thickBot="1">
      <c r="A37" s="43" t="str">
        <f>IF(入力用データシート!B23=入力用データシート!CD8,"〇","")</f>
        <v/>
      </c>
      <c r="B37" s="670" t="s">
        <v>11</v>
      </c>
      <c r="C37" s="671"/>
      <c r="D37" s="671"/>
      <c r="E37" s="671"/>
      <c r="F37" s="671"/>
      <c r="G37" s="671"/>
      <c r="H37" s="671"/>
      <c r="I37" s="671"/>
      <c r="J37" s="671"/>
      <c r="K37" s="671"/>
      <c r="L37" s="672"/>
      <c r="M37" s="327" t="str">
        <f>IF(入力用データシート!B23=入力用データシート!CD9,"〇","")</f>
        <v/>
      </c>
      <c r="N37" s="673" t="s">
        <v>12</v>
      </c>
      <c r="O37" s="673"/>
      <c r="P37" s="673"/>
      <c r="Q37" s="673"/>
      <c r="R37" s="673"/>
      <c r="S37" s="673"/>
      <c r="T37" s="673"/>
      <c r="U37" s="673"/>
      <c r="V37" s="673"/>
      <c r="W37" s="673"/>
      <c r="X37" s="674"/>
    </row>
    <row r="38" spans="1:24" ht="12.75" customHeight="1">
      <c r="A38" s="5"/>
      <c r="B38" s="7"/>
      <c r="C38" s="7"/>
      <c r="D38" s="7"/>
      <c r="E38" s="7"/>
      <c r="F38" s="7"/>
      <c r="G38" s="7"/>
      <c r="H38" s="2"/>
      <c r="I38" s="7"/>
      <c r="J38" s="7"/>
      <c r="K38" s="7"/>
      <c r="L38" s="7"/>
      <c r="M38" s="7"/>
      <c r="N38" s="7"/>
    </row>
    <row r="39" spans="1:24" ht="18.75">
      <c r="A39" s="17">
        <v>8</v>
      </c>
      <c r="B39" s="9" t="s">
        <v>13</v>
      </c>
      <c r="C39" s="2"/>
      <c r="D39" s="2"/>
      <c r="E39" s="2"/>
      <c r="F39" s="2"/>
      <c r="G39" s="2"/>
      <c r="H39" s="2"/>
      <c r="I39" s="2"/>
      <c r="J39" s="2"/>
      <c r="K39" s="2"/>
      <c r="L39" s="2"/>
      <c r="M39" s="2"/>
      <c r="N39" s="2"/>
    </row>
    <row r="40" spans="1:24" ht="26.25" customHeight="1">
      <c r="A40" s="666" t="s">
        <v>14</v>
      </c>
      <c r="B40" s="667"/>
      <c r="C40" s="675" t="s">
        <v>15</v>
      </c>
      <c r="D40" s="676"/>
      <c r="E40" s="676"/>
      <c r="F40" s="676"/>
      <c r="G40" s="676"/>
      <c r="H40" s="676"/>
      <c r="I40" s="677" t="str">
        <f>IF(入力用データシート!B7=入力用データシート!CA8,入力用データシート!B43&amp;"  "&amp;入力用データシート!J43,"")</f>
        <v/>
      </c>
      <c r="J40" s="677"/>
      <c r="K40" s="677"/>
      <c r="L40" s="677"/>
      <c r="M40" s="677"/>
      <c r="N40" s="677"/>
      <c r="O40" s="677"/>
      <c r="P40" s="677"/>
      <c r="Q40" s="677"/>
      <c r="R40" s="677"/>
      <c r="S40" s="677"/>
      <c r="T40" s="677"/>
      <c r="U40" s="677"/>
      <c r="V40" s="677"/>
      <c r="W40" s="677"/>
      <c r="X40" s="678"/>
    </row>
    <row r="41" spans="1:24" ht="26.25" customHeight="1">
      <c r="A41" s="668"/>
      <c r="B41" s="669"/>
      <c r="C41" s="4" t="s">
        <v>16</v>
      </c>
      <c r="D41" s="36"/>
      <c r="E41" s="682" t="str">
        <f>IF(入力用データシート!B7=入力用データシート!CA8,入力用データシート!B45,"")</f>
        <v/>
      </c>
      <c r="F41" s="682"/>
      <c r="G41" s="682"/>
      <c r="H41" s="682"/>
      <c r="I41" s="682"/>
      <c r="J41" s="682"/>
      <c r="K41" s="682"/>
      <c r="L41" s="682"/>
      <c r="M41" s="683"/>
      <c r="N41" s="4" t="s">
        <v>17</v>
      </c>
      <c r="O41" s="41"/>
      <c r="P41" s="677" t="str">
        <f>IF(入力用データシート!B7=入力用データシート!CA8,入力用データシート!B47,"")</f>
        <v/>
      </c>
      <c r="Q41" s="677"/>
      <c r="R41" s="677"/>
      <c r="S41" s="677"/>
      <c r="T41" s="677"/>
      <c r="U41" s="677"/>
      <c r="V41" s="677"/>
      <c r="W41" s="677"/>
      <c r="X41" s="678"/>
    </row>
    <row r="42" spans="1:24" ht="26.25" customHeight="1">
      <c r="A42" s="668"/>
      <c r="B42" s="669"/>
      <c r="C42" s="675" t="s">
        <v>18</v>
      </c>
      <c r="D42" s="676"/>
      <c r="E42" s="676"/>
      <c r="F42" s="679" t="str">
        <f>IF(入力用データシート!B7=入力用データシート!CA8,入力用データシート!B49,"")</f>
        <v/>
      </c>
      <c r="G42" s="679"/>
      <c r="H42" s="679"/>
      <c r="I42" s="679"/>
      <c r="J42" s="679"/>
      <c r="K42" s="679"/>
      <c r="L42" s="679"/>
      <c r="M42" s="679"/>
      <c r="N42" s="679"/>
      <c r="O42" s="679"/>
      <c r="P42" s="42" t="s">
        <v>19</v>
      </c>
      <c r="Q42" s="680" t="str">
        <f>IF(入力用データシート!B7=入力用データシート!CA8,入力用データシート!K49,"")</f>
        <v/>
      </c>
      <c r="R42" s="680"/>
      <c r="S42" s="680"/>
      <c r="T42" s="680"/>
      <c r="U42" s="680"/>
      <c r="V42" s="680"/>
      <c r="W42" s="680"/>
      <c r="X42" s="681"/>
    </row>
    <row r="43" spans="1:24" ht="26.25" customHeight="1">
      <c r="A43" s="666" t="s">
        <v>20</v>
      </c>
      <c r="B43" s="667"/>
      <c r="C43" s="692" t="s">
        <v>174</v>
      </c>
      <c r="D43" s="693"/>
      <c r="E43" s="693"/>
      <c r="F43" s="693"/>
      <c r="G43" s="693"/>
      <c r="H43" s="693"/>
      <c r="I43" s="677" t="str">
        <f>IF(入力用データシート!B7=入力用データシート!CA8,入力用データシート!B53&amp;"  "&amp;入力用データシート!J53,"")</f>
        <v/>
      </c>
      <c r="J43" s="677"/>
      <c r="K43" s="677"/>
      <c r="L43" s="677"/>
      <c r="M43" s="677"/>
      <c r="N43" s="677"/>
      <c r="O43" s="677"/>
      <c r="P43" s="677"/>
      <c r="Q43" s="677"/>
      <c r="R43" s="677"/>
      <c r="S43" s="677"/>
      <c r="T43" s="677"/>
      <c r="U43" s="677"/>
      <c r="V43" s="677"/>
      <c r="W43" s="677"/>
      <c r="X43" s="678"/>
    </row>
    <row r="44" spans="1:24" ht="26.25" customHeight="1">
      <c r="A44" s="668"/>
      <c r="B44" s="669"/>
      <c r="C44" s="44" t="s">
        <v>176</v>
      </c>
      <c r="D44" s="680" t="str">
        <f>IF(入力用データシート!B7=入力用データシート!CA8,"〒"&amp;入力用データシート!B55&amp;"-"&amp;入力用データシート!J55&amp;"  "&amp;入力用データシート!B57&amp;"  "&amp;入力用データシート!B59,"〒")</f>
        <v>〒</v>
      </c>
      <c r="E44" s="680"/>
      <c r="F44" s="680"/>
      <c r="G44" s="680"/>
      <c r="H44" s="680"/>
      <c r="I44" s="680"/>
      <c r="J44" s="680"/>
      <c r="K44" s="680"/>
      <c r="L44" s="680"/>
      <c r="M44" s="680"/>
      <c r="N44" s="680"/>
      <c r="O44" s="680"/>
      <c r="P44" s="680"/>
      <c r="Q44" s="680"/>
      <c r="R44" s="680"/>
      <c r="S44" s="680"/>
      <c r="T44" s="680"/>
      <c r="U44" s="680"/>
      <c r="V44" s="680"/>
      <c r="W44" s="680"/>
      <c r="X44" s="680"/>
    </row>
    <row r="45" spans="1:24" ht="26.25" customHeight="1">
      <c r="A45" s="668"/>
      <c r="B45" s="669"/>
      <c r="C45" s="4" t="s">
        <v>16</v>
      </c>
      <c r="D45" s="36"/>
      <c r="E45" s="677" t="str">
        <f>IF(入力用データシート!B7=入力用データシート!CA8,入力用データシート!B61,"")</f>
        <v/>
      </c>
      <c r="F45" s="677"/>
      <c r="G45" s="677"/>
      <c r="H45" s="677"/>
      <c r="I45" s="677"/>
      <c r="J45" s="677"/>
      <c r="K45" s="677"/>
      <c r="L45" s="677"/>
      <c r="M45" s="678"/>
      <c r="N45" s="4" t="s">
        <v>17</v>
      </c>
      <c r="O45" s="41"/>
      <c r="P45" s="677" t="str">
        <f>IF(入力用データシート!B7=入力用データシート!CA8,入力用データシート!B63,"")</f>
        <v/>
      </c>
      <c r="Q45" s="677"/>
      <c r="R45" s="677"/>
      <c r="S45" s="677"/>
      <c r="T45" s="677"/>
      <c r="U45" s="677"/>
      <c r="V45" s="677"/>
      <c r="W45" s="677"/>
      <c r="X45" s="678"/>
    </row>
    <row r="46" spans="1:24" ht="26.25" customHeight="1">
      <c r="A46" s="690"/>
      <c r="B46" s="691"/>
      <c r="C46" s="675" t="s">
        <v>18</v>
      </c>
      <c r="D46" s="676"/>
      <c r="E46" s="676"/>
      <c r="F46" s="679" t="str">
        <f>IF(入力用データシート!B7=入力用データシート!CA8,入力用データシート!B65,"")</f>
        <v/>
      </c>
      <c r="G46" s="679"/>
      <c r="H46" s="679"/>
      <c r="I46" s="679"/>
      <c r="J46" s="679"/>
      <c r="K46" s="679"/>
      <c r="L46" s="679"/>
      <c r="M46" s="679"/>
      <c r="N46" s="679"/>
      <c r="O46" s="679"/>
      <c r="P46" s="42" t="s">
        <v>19</v>
      </c>
      <c r="Q46" s="680" t="str">
        <f>IF(入力用データシート!B7=入力用データシート!CA8,入力用データシート!K65,"")</f>
        <v/>
      </c>
      <c r="R46" s="680"/>
      <c r="S46" s="680"/>
      <c r="T46" s="680"/>
      <c r="U46" s="680"/>
      <c r="V46" s="680"/>
      <c r="W46" s="680"/>
      <c r="X46" s="681"/>
    </row>
    <row r="47" spans="1:24" s="8" customFormat="1" ht="18.75">
      <c r="A47" s="18">
        <v>9</v>
      </c>
      <c r="B47" s="19" t="s">
        <v>28</v>
      </c>
      <c r="C47" s="3"/>
      <c r="D47" s="3"/>
      <c r="E47" s="3"/>
      <c r="F47" s="3"/>
      <c r="G47" s="3"/>
      <c r="H47" s="3"/>
      <c r="I47" s="3"/>
      <c r="J47" s="3"/>
      <c r="K47" s="3"/>
      <c r="L47" s="3"/>
      <c r="M47" s="3"/>
      <c r="N47" s="3"/>
    </row>
    <row r="48" spans="1:24" ht="10.5" customHeight="1">
      <c r="A48" s="2"/>
      <c r="B48" s="2"/>
      <c r="C48" s="2"/>
      <c r="D48" s="2"/>
      <c r="E48" s="2"/>
      <c r="F48" s="2"/>
      <c r="G48" s="2"/>
      <c r="H48" s="2"/>
      <c r="I48" s="2"/>
      <c r="J48" s="2"/>
      <c r="K48" s="2"/>
      <c r="L48" s="2"/>
      <c r="M48" s="2"/>
      <c r="N48" s="2"/>
    </row>
    <row r="49" spans="1:24" s="6" customFormat="1" ht="15.75" customHeight="1">
      <c r="A49" s="689" t="s">
        <v>21</v>
      </c>
      <c r="B49" s="689"/>
      <c r="C49" s="689"/>
      <c r="D49" s="689"/>
      <c r="E49" s="689"/>
      <c r="F49" s="689"/>
      <c r="G49" s="689"/>
      <c r="H49" s="689"/>
      <c r="I49" s="689"/>
      <c r="J49" s="689"/>
      <c r="K49" s="689"/>
      <c r="L49" s="689"/>
      <c r="M49" s="689"/>
      <c r="N49" s="689"/>
      <c r="O49" s="689"/>
      <c r="P49" s="689"/>
      <c r="Q49" s="689"/>
      <c r="R49" s="689"/>
      <c r="S49" s="689"/>
      <c r="T49" s="689"/>
      <c r="U49" s="689"/>
      <c r="V49" s="689"/>
      <c r="W49" s="689"/>
      <c r="X49" s="689"/>
    </row>
    <row r="50" spans="1:24" s="6" customFormat="1" ht="17.25" customHeight="1">
      <c r="A50" s="689" t="s">
        <v>22</v>
      </c>
      <c r="B50" s="689"/>
      <c r="C50" s="689"/>
      <c r="D50" s="689"/>
      <c r="E50" s="689"/>
      <c r="F50" s="689"/>
      <c r="G50" s="689"/>
      <c r="H50" s="689"/>
      <c r="I50" s="689"/>
      <c r="J50" s="689"/>
      <c r="K50" s="689"/>
      <c r="L50" s="689"/>
      <c r="M50" s="689"/>
      <c r="N50" s="689"/>
      <c r="O50" s="689"/>
      <c r="P50" s="689"/>
      <c r="Q50" s="689"/>
      <c r="R50" s="689"/>
      <c r="S50" s="689"/>
      <c r="T50" s="689"/>
      <c r="U50" s="689"/>
      <c r="V50" s="689"/>
      <c r="W50" s="689"/>
      <c r="X50" s="689"/>
    </row>
    <row r="51" spans="1:24" s="6" customFormat="1" ht="17.25" customHeight="1">
      <c r="A51" s="689" t="s">
        <v>23</v>
      </c>
      <c r="B51" s="689"/>
      <c r="C51" s="689"/>
      <c r="D51" s="689"/>
      <c r="E51" s="689"/>
      <c r="F51" s="689"/>
      <c r="G51" s="689"/>
      <c r="H51" s="689"/>
      <c r="I51" s="689"/>
      <c r="J51" s="689"/>
      <c r="K51" s="689"/>
      <c r="L51" s="689"/>
      <c r="M51" s="689"/>
      <c r="N51" s="689"/>
      <c r="O51" s="689"/>
      <c r="P51" s="689"/>
      <c r="Q51" s="689"/>
      <c r="R51" s="689"/>
      <c r="S51" s="689"/>
      <c r="T51" s="689"/>
      <c r="U51" s="689"/>
      <c r="V51" s="689"/>
      <c r="W51" s="689"/>
      <c r="X51" s="689"/>
    </row>
    <row r="52" spans="1:24" s="6" customFormat="1" ht="17.25" customHeight="1">
      <c r="A52" s="689" t="s">
        <v>24</v>
      </c>
      <c r="B52" s="689"/>
      <c r="C52" s="689"/>
      <c r="D52" s="689"/>
      <c r="E52" s="689"/>
      <c r="F52" s="689"/>
      <c r="G52" s="689"/>
      <c r="H52" s="689"/>
      <c r="I52" s="689"/>
      <c r="J52" s="689"/>
      <c r="K52" s="689"/>
      <c r="L52" s="689"/>
      <c r="M52" s="689"/>
      <c r="N52" s="689"/>
      <c r="O52" s="689"/>
      <c r="P52" s="689"/>
      <c r="Q52" s="689"/>
      <c r="R52" s="689"/>
      <c r="S52" s="689"/>
      <c r="T52" s="689"/>
      <c r="U52" s="689"/>
      <c r="V52" s="689"/>
      <c r="W52" s="689"/>
      <c r="X52" s="689"/>
    </row>
    <row r="53" spans="1:24" s="6" customFormat="1" ht="17.25" customHeight="1">
      <c r="A53" s="689" t="s">
        <v>25</v>
      </c>
      <c r="B53" s="689"/>
      <c r="C53" s="689"/>
      <c r="D53" s="689"/>
      <c r="E53" s="689"/>
      <c r="F53" s="689"/>
      <c r="G53" s="689"/>
      <c r="H53" s="689"/>
      <c r="I53" s="689"/>
      <c r="J53" s="689"/>
      <c r="K53" s="689"/>
      <c r="L53" s="689"/>
      <c r="M53" s="689"/>
      <c r="N53" s="689"/>
      <c r="O53" s="689"/>
      <c r="P53" s="689"/>
      <c r="Q53" s="689"/>
      <c r="R53" s="689"/>
      <c r="S53" s="689"/>
      <c r="T53" s="689"/>
      <c r="U53" s="689"/>
      <c r="V53" s="689"/>
      <c r="W53" s="689"/>
      <c r="X53" s="689"/>
    </row>
    <row r="54" spans="1:24" s="6" customFormat="1" ht="17.25" customHeight="1">
      <c r="A54" s="689" t="s">
        <v>26</v>
      </c>
      <c r="B54" s="689"/>
      <c r="C54" s="689"/>
      <c r="D54" s="689"/>
      <c r="E54" s="689"/>
      <c r="F54" s="689"/>
      <c r="G54" s="689"/>
      <c r="H54" s="689"/>
      <c r="I54" s="689"/>
      <c r="J54" s="689"/>
      <c r="K54" s="689"/>
      <c r="L54" s="689"/>
      <c r="M54" s="689"/>
      <c r="N54" s="689"/>
      <c r="O54" s="689"/>
      <c r="P54" s="689"/>
      <c r="Q54" s="689"/>
      <c r="R54" s="689"/>
      <c r="S54" s="689"/>
      <c r="T54" s="689"/>
      <c r="U54" s="689"/>
      <c r="V54" s="689"/>
      <c r="W54" s="689"/>
      <c r="X54" s="689"/>
    </row>
  </sheetData>
  <sheetProtection algorithmName="SHA-512" hashValue="9huRlYzhhEVwrS4yknOjBjYdt4hDdCtY99kpxw78Q8Crd3qrkC4/xxiCq7q3JIVES33/M7IuxpAxTl8c34oEbQ==" saltValue="cNRUU6Msd06sCghZcbcApA==" spinCount="100000" sheet="1" objects="1" scenarios="1" selectLockedCells="1"/>
  <mergeCells count="48">
    <mergeCell ref="M34:Q34"/>
    <mergeCell ref="S34:W34"/>
    <mergeCell ref="B34:L34"/>
    <mergeCell ref="B35:H35"/>
    <mergeCell ref="B36:X36"/>
    <mergeCell ref="A54:X54"/>
    <mergeCell ref="D44:X44"/>
    <mergeCell ref="A49:X49"/>
    <mergeCell ref="A50:X50"/>
    <mergeCell ref="A51:X51"/>
    <mergeCell ref="A52:X52"/>
    <mergeCell ref="A53:X53"/>
    <mergeCell ref="E45:M45"/>
    <mergeCell ref="P45:X45"/>
    <mergeCell ref="C46:E46"/>
    <mergeCell ref="F46:O46"/>
    <mergeCell ref="Q46:X46"/>
    <mergeCell ref="A43:B46"/>
    <mergeCell ref="C43:H43"/>
    <mergeCell ref="I43:X43"/>
    <mergeCell ref="A16:W16"/>
    <mergeCell ref="A17:W17"/>
    <mergeCell ref="A18:W18"/>
    <mergeCell ref="B32:H32"/>
    <mergeCell ref="B33:H33"/>
    <mergeCell ref="A20:X27"/>
    <mergeCell ref="B30:X30"/>
    <mergeCell ref="A28:X28"/>
    <mergeCell ref="B31:J31"/>
    <mergeCell ref="K33:S33"/>
    <mergeCell ref="L32:R32"/>
    <mergeCell ref="K31:W31"/>
    <mergeCell ref="A40:B42"/>
    <mergeCell ref="B37:L37"/>
    <mergeCell ref="N37:X37"/>
    <mergeCell ref="C40:H40"/>
    <mergeCell ref="I40:X40"/>
    <mergeCell ref="C42:E42"/>
    <mergeCell ref="F42:O42"/>
    <mergeCell ref="Q42:X42"/>
    <mergeCell ref="P41:X41"/>
    <mergeCell ref="E41:M41"/>
    <mergeCell ref="G2:H2"/>
    <mergeCell ref="Q13:W13"/>
    <mergeCell ref="P12:X12"/>
    <mergeCell ref="P11:X11"/>
    <mergeCell ref="P10:X10"/>
    <mergeCell ref="U4:X4"/>
  </mergeCells>
  <phoneticPr fontId="1"/>
  <conditionalFormatting sqref="Q13:W13">
    <cfRule type="expression" dxfId="64" priority="1">
      <formula>$Q$13=0</formula>
    </cfRule>
  </conditionalFormatting>
  <printOptions horizontalCentered="1" verticalCentered="1"/>
  <pageMargins left="0.23622047244094491" right="0.23622047244094491" top="0.74803149606299213" bottom="0.74803149606299213" header="0.31496062992125984" footer="0.31496062992125984"/>
  <pageSetup paperSize="9" scale="59" orientation="portrait" r:id="rId1"/>
  <extLst>
    <ext xmlns:x14="http://schemas.microsoft.com/office/spreadsheetml/2009/9/main" uri="{78C0D931-6437-407d-A8EE-F0AAD7539E65}">
      <x14:conditionalFormattings>
        <x14:conditionalFormatting xmlns:xm="http://schemas.microsoft.com/office/excel/2006/main">
          <x14:cfRule type="expression" priority="2" id="{80CA04B1-4066-4376-AFA3-BE2F815AF7BB}">
            <xm:f>入力用データシート!$B$17=""</xm:f>
            <x14:dxf>
              <font>
                <color theme="0"/>
              </font>
            </x14:dxf>
          </x14:cfRule>
          <xm:sqref>U3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92AF7-9F68-4EAF-82B4-DE1CCE50C32C}">
  <sheetPr codeName="Sheet3">
    <tabColor rgb="FFFFB3B3"/>
  </sheetPr>
  <dimension ref="A1:AD69"/>
  <sheetViews>
    <sheetView showGridLines="0" view="pageBreakPreview" zoomScaleNormal="100" zoomScaleSheetLayoutView="100" workbookViewId="0">
      <selection activeCell="B41" sqref="B41"/>
    </sheetView>
  </sheetViews>
  <sheetFormatPr defaultColWidth="9" defaultRowHeight="13.5"/>
  <cols>
    <col min="1" max="43" width="2.625" style="1" customWidth="1"/>
    <col min="44" max="16384" width="9" style="1"/>
  </cols>
  <sheetData>
    <row r="1" spans="1:30" ht="12.95" customHeight="1">
      <c r="A1" s="703" t="s">
        <v>177</v>
      </c>
      <c r="B1" s="703"/>
      <c r="C1" s="703"/>
      <c r="D1" s="703"/>
      <c r="E1" s="703"/>
      <c r="F1" s="703"/>
      <c r="G1" s="703"/>
      <c r="H1" s="703"/>
      <c r="I1" s="703"/>
    </row>
    <row r="2" spans="1:30" ht="12.95" customHeight="1">
      <c r="A2" s="703"/>
      <c r="B2" s="703"/>
      <c r="C2" s="703"/>
      <c r="D2" s="703"/>
      <c r="E2" s="703"/>
      <c r="F2" s="703"/>
      <c r="G2" s="703"/>
      <c r="H2" s="703"/>
      <c r="I2" s="703"/>
    </row>
    <row r="3" spans="1:30" ht="12.95" customHeight="1">
      <c r="A3" s="1" t="s">
        <v>209</v>
      </c>
    </row>
    <row r="4" spans="1:30" ht="12.95" customHeight="1">
      <c r="B4" s="704" t="s">
        <v>178</v>
      </c>
      <c r="C4" s="696"/>
      <c r="D4" s="696"/>
      <c r="E4" s="696"/>
      <c r="F4" s="696"/>
      <c r="G4" s="696"/>
      <c r="H4" s="696"/>
      <c r="I4" s="696"/>
      <c r="J4" s="705">
        <f>IF(AND(入力用データシート!B7=入力用データシート!CA8,入力用データシート!B11=入力用データシート!CC8),入力用データシート!B31,入力用データシート!B69)</f>
        <v>0</v>
      </c>
      <c r="K4" s="705"/>
      <c r="L4" s="705"/>
      <c r="M4" s="705"/>
      <c r="N4" s="705"/>
      <c r="O4" s="705"/>
      <c r="P4" s="705"/>
      <c r="Q4" s="705"/>
      <c r="R4" s="705"/>
      <c r="S4" s="705"/>
      <c r="T4" s="705"/>
      <c r="U4" s="705"/>
      <c r="V4" s="705"/>
      <c r="W4" s="705"/>
      <c r="X4" s="705"/>
      <c r="Y4" s="705"/>
      <c r="Z4" s="705"/>
      <c r="AA4" s="705"/>
      <c r="AB4" s="705"/>
      <c r="AC4" s="705"/>
      <c r="AD4" s="705"/>
    </row>
    <row r="5" spans="1:30" ht="12.95" customHeight="1">
      <c r="B5" s="696"/>
      <c r="C5" s="696"/>
      <c r="D5" s="696"/>
      <c r="E5" s="696"/>
      <c r="F5" s="696"/>
      <c r="G5" s="696"/>
      <c r="H5" s="696"/>
      <c r="I5" s="696"/>
      <c r="J5" s="705"/>
      <c r="K5" s="705"/>
      <c r="L5" s="705"/>
      <c r="M5" s="705"/>
      <c r="N5" s="705"/>
      <c r="O5" s="705"/>
      <c r="P5" s="705"/>
      <c r="Q5" s="705"/>
      <c r="R5" s="705"/>
      <c r="S5" s="705"/>
      <c r="T5" s="705"/>
      <c r="U5" s="705"/>
      <c r="V5" s="705"/>
      <c r="W5" s="705"/>
      <c r="X5" s="705"/>
      <c r="Y5" s="705"/>
      <c r="Z5" s="705"/>
      <c r="AA5" s="705"/>
      <c r="AB5" s="705"/>
      <c r="AC5" s="705"/>
      <c r="AD5" s="705"/>
    </row>
    <row r="6" spans="1:30" ht="12.95" customHeight="1">
      <c r="B6" s="696"/>
      <c r="C6" s="696"/>
      <c r="D6" s="696"/>
      <c r="E6" s="696"/>
      <c r="F6" s="696"/>
      <c r="G6" s="696"/>
      <c r="H6" s="696"/>
      <c r="I6" s="696"/>
      <c r="J6" s="705"/>
      <c r="K6" s="705"/>
      <c r="L6" s="705"/>
      <c r="M6" s="705"/>
      <c r="N6" s="705"/>
      <c r="O6" s="705"/>
      <c r="P6" s="705"/>
      <c r="Q6" s="705"/>
      <c r="R6" s="705"/>
      <c r="S6" s="705"/>
      <c r="T6" s="705"/>
      <c r="U6" s="705"/>
      <c r="V6" s="705"/>
      <c r="W6" s="705"/>
      <c r="X6" s="705"/>
      <c r="Y6" s="705"/>
      <c r="Z6" s="705"/>
      <c r="AA6" s="705"/>
      <c r="AB6" s="705"/>
      <c r="AC6" s="705"/>
      <c r="AD6" s="705"/>
    </row>
    <row r="7" spans="1:30" ht="12.95" customHeight="1">
      <c r="B7" s="696"/>
      <c r="C7" s="696"/>
      <c r="D7" s="696"/>
      <c r="E7" s="696"/>
      <c r="F7" s="696"/>
      <c r="G7" s="696"/>
      <c r="H7" s="696"/>
      <c r="I7" s="696"/>
      <c r="J7" s="705"/>
      <c r="K7" s="705"/>
      <c r="L7" s="705"/>
      <c r="M7" s="705"/>
      <c r="N7" s="705"/>
      <c r="O7" s="705"/>
      <c r="P7" s="705"/>
      <c r="Q7" s="705"/>
      <c r="R7" s="705"/>
      <c r="S7" s="705"/>
      <c r="T7" s="705"/>
      <c r="U7" s="705"/>
      <c r="V7" s="705"/>
      <c r="W7" s="705"/>
      <c r="X7" s="705"/>
      <c r="Y7" s="705"/>
      <c r="Z7" s="705"/>
      <c r="AA7" s="705"/>
      <c r="AB7" s="705"/>
      <c r="AC7" s="705"/>
      <c r="AD7" s="705"/>
    </row>
    <row r="8" spans="1:30" ht="12.95" customHeight="1">
      <c r="B8" s="696"/>
      <c r="C8" s="696"/>
      <c r="D8" s="696"/>
      <c r="E8" s="696"/>
      <c r="F8" s="696"/>
      <c r="G8" s="696"/>
      <c r="H8" s="696"/>
      <c r="I8" s="696"/>
      <c r="J8" s="705"/>
      <c r="K8" s="705"/>
      <c r="L8" s="705"/>
      <c r="M8" s="705"/>
      <c r="N8" s="705"/>
      <c r="O8" s="705"/>
      <c r="P8" s="705"/>
      <c r="Q8" s="705"/>
      <c r="R8" s="705"/>
      <c r="S8" s="705"/>
      <c r="T8" s="705"/>
      <c r="U8" s="705"/>
      <c r="V8" s="705"/>
      <c r="W8" s="705"/>
      <c r="X8" s="705"/>
      <c r="Y8" s="705"/>
      <c r="Z8" s="705"/>
      <c r="AA8" s="705"/>
      <c r="AB8" s="705"/>
      <c r="AC8" s="705"/>
      <c r="AD8" s="705"/>
    </row>
    <row r="9" spans="1:30" ht="12.95" customHeight="1">
      <c r="B9" s="696" t="s">
        <v>179</v>
      </c>
      <c r="C9" s="696"/>
      <c r="D9" s="696"/>
      <c r="E9" s="696"/>
      <c r="F9" s="696"/>
      <c r="G9" s="696"/>
      <c r="H9" s="696"/>
      <c r="I9" s="696"/>
      <c r="J9" s="696" t="str">
        <f>IF(AND(入力用データシート!B7=入力用データシート!CA8,入力用データシート!B11=入力用データシート!CC8),入力用データシート!B35&amp;"  "&amp;入力用データシート!B37,入力用データシート!B73&amp;"  "&amp;入力用データシート!B75)</f>
        <v xml:space="preserve">  </v>
      </c>
      <c r="K9" s="696"/>
      <c r="L9" s="696"/>
      <c r="M9" s="696"/>
      <c r="N9" s="696"/>
      <c r="O9" s="696"/>
      <c r="P9" s="696"/>
      <c r="Q9" s="696"/>
      <c r="R9" s="696"/>
      <c r="S9" s="696"/>
      <c r="T9" s="696"/>
      <c r="U9" s="696"/>
      <c r="V9" s="696"/>
      <c r="W9" s="696"/>
      <c r="X9" s="696"/>
      <c r="Y9" s="696"/>
      <c r="Z9" s="696"/>
      <c r="AA9" s="696"/>
      <c r="AB9" s="696"/>
      <c r="AC9" s="696"/>
      <c r="AD9" s="696"/>
    </row>
    <row r="10" spans="1:30" ht="12.95" customHeight="1">
      <c r="B10" s="696"/>
      <c r="C10" s="696"/>
      <c r="D10" s="696"/>
      <c r="E10" s="696"/>
      <c r="F10" s="696"/>
      <c r="G10" s="696"/>
      <c r="H10" s="696"/>
      <c r="I10" s="696"/>
      <c r="J10" s="696"/>
      <c r="K10" s="696"/>
      <c r="L10" s="696"/>
      <c r="M10" s="696"/>
      <c r="N10" s="696"/>
      <c r="O10" s="696"/>
      <c r="P10" s="696"/>
      <c r="Q10" s="696"/>
      <c r="R10" s="696"/>
      <c r="S10" s="696"/>
      <c r="T10" s="696"/>
      <c r="U10" s="696"/>
      <c r="V10" s="696"/>
      <c r="W10" s="696"/>
      <c r="X10" s="696"/>
      <c r="Y10" s="696"/>
      <c r="Z10" s="696"/>
      <c r="AA10" s="696"/>
      <c r="AB10" s="696"/>
      <c r="AC10" s="696"/>
      <c r="AD10" s="696"/>
    </row>
    <row r="11" spans="1:30" ht="12.95" customHeight="1">
      <c r="B11" s="696"/>
      <c r="C11" s="696"/>
      <c r="D11" s="696"/>
      <c r="E11" s="696"/>
      <c r="F11" s="696"/>
      <c r="G11" s="696"/>
      <c r="H11" s="696"/>
      <c r="I11" s="696"/>
      <c r="J11" s="696"/>
      <c r="K11" s="696"/>
      <c r="L11" s="696"/>
      <c r="M11" s="696"/>
      <c r="N11" s="696"/>
      <c r="O11" s="696"/>
      <c r="P11" s="696"/>
      <c r="Q11" s="696"/>
      <c r="R11" s="696"/>
      <c r="S11" s="696"/>
      <c r="T11" s="696"/>
      <c r="U11" s="696"/>
      <c r="V11" s="696"/>
      <c r="W11" s="696"/>
      <c r="X11" s="696"/>
      <c r="Y11" s="696"/>
      <c r="Z11" s="696"/>
      <c r="AA11" s="696"/>
      <c r="AB11" s="696"/>
      <c r="AC11" s="696"/>
      <c r="AD11" s="696"/>
    </row>
    <row r="12" spans="1:30" ht="12.95" customHeight="1">
      <c r="B12" s="696" t="s">
        <v>180</v>
      </c>
      <c r="C12" s="696"/>
      <c r="D12" s="696"/>
      <c r="E12" s="696"/>
      <c r="F12" s="696"/>
      <c r="G12" s="696"/>
      <c r="H12" s="696"/>
      <c r="I12" s="696"/>
      <c r="J12" s="697" t="str">
        <f>IF(入力用データシート!B7=入力用データシート!CA8,入力用データシート!B129,"")</f>
        <v/>
      </c>
      <c r="K12" s="698"/>
      <c r="L12" s="698"/>
      <c r="M12" s="698"/>
      <c r="N12" s="698"/>
      <c r="O12" s="698"/>
      <c r="P12" s="698"/>
      <c r="Q12" s="698"/>
      <c r="R12" s="698"/>
      <c r="S12" s="698"/>
      <c r="T12" s="698"/>
      <c r="U12" s="698"/>
      <c r="V12" s="698"/>
      <c r="W12" s="698"/>
      <c r="X12" s="698"/>
      <c r="Y12" s="698"/>
      <c r="Z12" s="698"/>
      <c r="AA12" s="698"/>
      <c r="AB12" s="698"/>
      <c r="AC12" s="698" t="s">
        <v>181</v>
      </c>
      <c r="AD12" s="701"/>
    </row>
    <row r="13" spans="1:30" ht="12.95" customHeight="1">
      <c r="B13" s="696"/>
      <c r="C13" s="696"/>
      <c r="D13" s="696"/>
      <c r="E13" s="696"/>
      <c r="F13" s="696"/>
      <c r="G13" s="696"/>
      <c r="H13" s="696"/>
      <c r="I13" s="696"/>
      <c r="J13" s="699"/>
      <c r="K13" s="700"/>
      <c r="L13" s="700"/>
      <c r="M13" s="700"/>
      <c r="N13" s="700"/>
      <c r="O13" s="700"/>
      <c r="P13" s="700"/>
      <c r="Q13" s="700"/>
      <c r="R13" s="700"/>
      <c r="S13" s="700"/>
      <c r="T13" s="700"/>
      <c r="U13" s="700"/>
      <c r="V13" s="700"/>
      <c r="W13" s="700"/>
      <c r="X13" s="700"/>
      <c r="Y13" s="700"/>
      <c r="Z13" s="700"/>
      <c r="AA13" s="700"/>
      <c r="AB13" s="700"/>
      <c r="AC13" s="700"/>
      <c r="AD13" s="702"/>
    </row>
    <row r="14" spans="1:30" ht="12.95" customHeight="1">
      <c r="B14" s="696" t="s">
        <v>182</v>
      </c>
      <c r="C14" s="696"/>
      <c r="D14" s="696"/>
      <c r="E14" s="696"/>
      <c r="F14" s="696"/>
      <c r="G14" s="696"/>
      <c r="H14" s="696"/>
      <c r="I14" s="696"/>
      <c r="J14" s="697">
        <f>IF(入力用データシート!B7=入力用データシート!CA8,入力用データシート!B131,0)</f>
        <v>0</v>
      </c>
      <c r="K14" s="698"/>
      <c r="L14" s="698"/>
      <c r="M14" s="698"/>
      <c r="N14" s="698"/>
      <c r="O14" s="698"/>
      <c r="P14" s="698"/>
      <c r="Q14" s="698"/>
      <c r="R14" s="698"/>
      <c r="S14" s="698"/>
      <c r="T14" s="698"/>
      <c r="U14" s="698"/>
      <c r="V14" s="698"/>
      <c r="W14" s="698"/>
      <c r="X14" s="698"/>
      <c r="Y14" s="698"/>
      <c r="Z14" s="698"/>
      <c r="AA14" s="698"/>
      <c r="AB14" s="698"/>
      <c r="AC14" s="698" t="s">
        <v>183</v>
      </c>
      <c r="AD14" s="701"/>
    </row>
    <row r="15" spans="1:30" ht="12.95" customHeight="1">
      <c r="B15" s="696"/>
      <c r="C15" s="696"/>
      <c r="D15" s="696"/>
      <c r="E15" s="696"/>
      <c r="F15" s="696"/>
      <c r="G15" s="696"/>
      <c r="H15" s="696"/>
      <c r="I15" s="696"/>
      <c r="J15" s="699"/>
      <c r="K15" s="700"/>
      <c r="L15" s="700"/>
      <c r="M15" s="700"/>
      <c r="N15" s="700"/>
      <c r="O15" s="700"/>
      <c r="P15" s="700"/>
      <c r="Q15" s="700"/>
      <c r="R15" s="700"/>
      <c r="S15" s="700"/>
      <c r="T15" s="700"/>
      <c r="U15" s="700"/>
      <c r="V15" s="700"/>
      <c r="W15" s="700"/>
      <c r="X15" s="700"/>
      <c r="Y15" s="700"/>
      <c r="Z15" s="700"/>
      <c r="AA15" s="700"/>
      <c r="AB15" s="700"/>
      <c r="AC15" s="700"/>
      <c r="AD15" s="702"/>
    </row>
    <row r="16" spans="1:30" ht="15.95" customHeight="1">
      <c r="B16" s="709" t="s">
        <v>184</v>
      </c>
      <c r="C16" s="710"/>
      <c r="D16" s="710"/>
      <c r="E16" s="710"/>
      <c r="F16" s="710"/>
      <c r="G16" s="710"/>
      <c r="H16" s="710"/>
      <c r="I16" s="711"/>
      <c r="J16" s="712" t="s">
        <v>185</v>
      </c>
      <c r="K16" s="713"/>
      <c r="L16" s="713"/>
      <c r="M16" s="713"/>
      <c r="N16" s="713"/>
      <c r="O16" s="713"/>
      <c r="P16" s="713"/>
      <c r="Q16" s="713"/>
      <c r="R16" s="713"/>
      <c r="S16" s="713"/>
      <c r="T16" s="713"/>
      <c r="U16" s="713"/>
      <c r="V16" s="713"/>
      <c r="W16" s="713"/>
      <c r="X16" s="713"/>
      <c r="Y16" s="713"/>
      <c r="Z16" s="713"/>
      <c r="AA16" s="713"/>
      <c r="AB16" s="713"/>
      <c r="AC16" s="713"/>
      <c r="AD16" s="714"/>
    </row>
    <row r="17" spans="1:30" ht="15.95" customHeight="1">
      <c r="B17" s="709"/>
      <c r="C17" s="710"/>
      <c r="D17" s="710"/>
      <c r="E17" s="710"/>
      <c r="F17" s="710"/>
      <c r="G17" s="710"/>
      <c r="H17" s="710"/>
      <c r="I17" s="711"/>
      <c r="J17" s="706" t="s">
        <v>186</v>
      </c>
      <c r="K17" s="707"/>
      <c r="L17" s="707"/>
      <c r="M17" s="707"/>
      <c r="N17" s="707"/>
      <c r="O17" s="707"/>
      <c r="P17" s="707"/>
      <c r="Q17" s="707"/>
      <c r="R17" s="707"/>
      <c r="S17" s="707"/>
      <c r="T17" s="707"/>
      <c r="U17" s="707"/>
      <c r="V17" s="707"/>
      <c r="W17" s="707"/>
      <c r="X17" s="707"/>
      <c r="Y17" s="707"/>
      <c r="Z17" s="707"/>
      <c r="AA17" s="707"/>
      <c r="AB17" s="707"/>
      <c r="AC17" s="707"/>
      <c r="AD17" s="708"/>
    </row>
    <row r="18" spans="1:30" ht="15.95" customHeight="1">
      <c r="B18" s="709"/>
      <c r="C18" s="710"/>
      <c r="D18" s="710"/>
      <c r="E18" s="710"/>
      <c r="F18" s="710"/>
      <c r="G18" s="710"/>
      <c r="H18" s="710"/>
      <c r="I18" s="711"/>
      <c r="J18" s="706" t="s">
        <v>187</v>
      </c>
      <c r="K18" s="707"/>
      <c r="L18" s="707"/>
      <c r="M18" s="707"/>
      <c r="N18" s="707"/>
      <c r="O18" s="707"/>
      <c r="P18" s="707"/>
      <c r="Q18" s="707"/>
      <c r="R18" s="707"/>
      <c r="S18" s="707"/>
      <c r="T18" s="707"/>
      <c r="U18" s="707"/>
      <c r="V18" s="707"/>
      <c r="W18" s="707"/>
      <c r="X18" s="707"/>
      <c r="Y18" s="707"/>
      <c r="Z18" s="707"/>
      <c r="AA18" s="707"/>
      <c r="AB18" s="707"/>
      <c r="AC18" s="707"/>
      <c r="AD18" s="708"/>
    </row>
    <row r="19" spans="1:30" ht="15.95" customHeight="1">
      <c r="B19" s="709"/>
      <c r="C19" s="710"/>
      <c r="D19" s="710"/>
      <c r="E19" s="710"/>
      <c r="F19" s="710"/>
      <c r="G19" s="710"/>
      <c r="H19" s="710"/>
      <c r="I19" s="711"/>
      <c r="J19" s="706" t="s">
        <v>210</v>
      </c>
      <c r="K19" s="707"/>
      <c r="L19" s="707"/>
      <c r="M19" s="707"/>
      <c r="N19" s="707"/>
      <c r="O19" s="707"/>
      <c r="P19" s="707"/>
      <c r="Q19" s="707"/>
      <c r="R19" s="707"/>
      <c r="S19" s="707"/>
      <c r="T19" s="707"/>
      <c r="U19" s="707"/>
      <c r="V19" s="707"/>
      <c r="W19" s="707"/>
      <c r="X19" s="707"/>
      <c r="Y19" s="707"/>
      <c r="Z19" s="707"/>
      <c r="AA19" s="707"/>
      <c r="AB19" s="707"/>
      <c r="AC19" s="707"/>
      <c r="AD19" s="708"/>
    </row>
    <row r="20" spans="1:30" ht="15.95" customHeight="1">
      <c r="B20" s="716" t="s">
        <v>188</v>
      </c>
      <c r="C20" s="717"/>
      <c r="D20" s="717"/>
      <c r="E20" s="717"/>
      <c r="F20" s="717"/>
      <c r="G20" s="718"/>
      <c r="H20" s="719" t="str">
        <f>IF(入力用データシート!B7=入力用データシート!CA8,入力用データシート!CJ21,"")</f>
        <v/>
      </c>
      <c r="I20" s="720"/>
      <c r="J20" s="706" t="s">
        <v>211</v>
      </c>
      <c r="K20" s="707"/>
      <c r="L20" s="707"/>
      <c r="M20" s="707"/>
      <c r="N20" s="707"/>
      <c r="O20" s="707"/>
      <c r="P20" s="707"/>
      <c r="Q20" s="707"/>
      <c r="R20" s="707"/>
      <c r="S20" s="707"/>
      <c r="T20" s="707"/>
      <c r="U20" s="707"/>
      <c r="V20" s="707"/>
      <c r="W20" s="707"/>
      <c r="X20" s="707"/>
      <c r="Y20" s="707"/>
      <c r="Z20" s="707"/>
      <c r="AA20" s="707"/>
      <c r="AB20" s="707"/>
      <c r="AC20" s="707"/>
      <c r="AD20" s="708"/>
    </row>
    <row r="21" spans="1:30" ht="15.95" customHeight="1">
      <c r="B21" s="716"/>
      <c r="C21" s="717"/>
      <c r="D21" s="717"/>
      <c r="E21" s="717"/>
      <c r="F21" s="717"/>
      <c r="G21" s="718"/>
      <c r="H21" s="719"/>
      <c r="I21" s="720"/>
      <c r="J21" s="706" t="s">
        <v>189</v>
      </c>
      <c r="K21" s="707"/>
      <c r="L21" s="707"/>
      <c r="M21" s="707"/>
      <c r="N21" s="707"/>
      <c r="O21" s="707"/>
      <c r="P21" s="707"/>
      <c r="Q21" s="707"/>
      <c r="R21" s="707"/>
      <c r="S21" s="707"/>
      <c r="T21" s="707"/>
      <c r="U21" s="707"/>
      <c r="V21" s="707"/>
      <c r="W21" s="707"/>
      <c r="X21" s="707"/>
      <c r="Y21" s="707"/>
      <c r="Z21" s="707"/>
      <c r="AA21" s="707"/>
      <c r="AB21" s="707"/>
      <c r="AC21" s="707"/>
      <c r="AD21" s="708"/>
    </row>
    <row r="22" spans="1:30" ht="15.95" customHeight="1">
      <c r="B22" s="716"/>
      <c r="C22" s="717"/>
      <c r="D22" s="717"/>
      <c r="E22" s="717"/>
      <c r="F22" s="717"/>
      <c r="G22" s="718"/>
      <c r="H22" s="719"/>
      <c r="I22" s="720"/>
      <c r="J22" s="706" t="s">
        <v>190</v>
      </c>
      <c r="K22" s="707"/>
      <c r="L22" s="707"/>
      <c r="M22" s="707"/>
      <c r="N22" s="707"/>
      <c r="O22" s="707"/>
      <c r="P22" s="707"/>
      <c r="Q22" s="707"/>
      <c r="R22" s="707"/>
      <c r="S22" s="707"/>
      <c r="T22" s="707"/>
      <c r="U22" s="707"/>
      <c r="V22" s="707"/>
      <c r="W22" s="707"/>
      <c r="X22" s="707"/>
      <c r="Y22" s="707"/>
      <c r="Z22" s="707"/>
      <c r="AA22" s="707"/>
      <c r="AB22" s="707"/>
      <c r="AC22" s="707"/>
      <c r="AD22" s="708"/>
    </row>
    <row r="23" spans="1:30" ht="15.95" customHeight="1">
      <c r="B23" s="716"/>
      <c r="C23" s="717"/>
      <c r="D23" s="717"/>
      <c r="E23" s="717"/>
      <c r="F23" s="717"/>
      <c r="G23" s="718"/>
      <c r="H23" s="719"/>
      <c r="I23" s="720"/>
      <c r="J23" s="706" t="s">
        <v>191</v>
      </c>
      <c r="K23" s="707"/>
      <c r="L23" s="707"/>
      <c r="M23" s="707"/>
      <c r="N23" s="707"/>
      <c r="O23" s="707"/>
      <c r="P23" s="707"/>
      <c r="Q23" s="707"/>
      <c r="R23" s="707"/>
      <c r="S23" s="707"/>
      <c r="T23" s="707"/>
      <c r="U23" s="707"/>
      <c r="V23" s="707"/>
      <c r="W23" s="707"/>
      <c r="X23" s="707"/>
      <c r="Y23" s="707"/>
      <c r="Z23" s="707"/>
      <c r="AA23" s="707"/>
      <c r="AB23" s="707"/>
      <c r="AC23" s="707"/>
      <c r="AD23" s="708"/>
    </row>
    <row r="24" spans="1:30" ht="15.95" customHeight="1">
      <c r="B24" s="716"/>
      <c r="C24" s="717"/>
      <c r="D24" s="717"/>
      <c r="E24" s="717"/>
      <c r="F24" s="717"/>
      <c r="G24" s="718"/>
      <c r="H24" s="719"/>
      <c r="I24" s="720"/>
      <c r="J24" s="706" t="s">
        <v>192</v>
      </c>
      <c r="K24" s="707"/>
      <c r="L24" s="707"/>
      <c r="M24" s="707"/>
      <c r="N24" s="707"/>
      <c r="O24" s="707"/>
      <c r="P24" s="707"/>
      <c r="Q24" s="707"/>
      <c r="R24" s="707"/>
      <c r="S24" s="707"/>
      <c r="T24" s="707"/>
      <c r="U24" s="707"/>
      <c r="V24" s="707"/>
      <c r="W24" s="707"/>
      <c r="X24" s="707"/>
      <c r="Y24" s="707"/>
      <c r="Z24" s="707"/>
      <c r="AA24" s="707"/>
      <c r="AB24" s="707"/>
      <c r="AC24" s="707"/>
      <c r="AD24" s="708"/>
    </row>
    <row r="25" spans="1:30" ht="15.95" customHeight="1">
      <c r="B25" s="716"/>
      <c r="C25" s="717"/>
      <c r="D25" s="717"/>
      <c r="E25" s="717"/>
      <c r="F25" s="717"/>
      <c r="G25" s="718"/>
      <c r="H25" s="719"/>
      <c r="I25" s="720"/>
      <c r="J25" s="706" t="s">
        <v>193</v>
      </c>
      <c r="K25" s="707"/>
      <c r="L25" s="707"/>
      <c r="M25" s="707"/>
      <c r="N25" s="707"/>
      <c r="O25" s="707"/>
      <c r="P25" s="707"/>
      <c r="Q25" s="707"/>
      <c r="R25" s="707"/>
      <c r="S25" s="707"/>
      <c r="T25" s="707"/>
      <c r="U25" s="707"/>
      <c r="V25" s="707"/>
      <c r="W25" s="707"/>
      <c r="X25" s="707"/>
      <c r="Y25" s="707"/>
      <c r="Z25" s="707"/>
      <c r="AA25" s="707"/>
      <c r="AB25" s="707"/>
      <c r="AC25" s="707"/>
      <c r="AD25" s="708"/>
    </row>
    <row r="26" spans="1:30" ht="15.95" customHeight="1">
      <c r="B26" s="716"/>
      <c r="C26" s="717"/>
      <c r="D26" s="717"/>
      <c r="E26" s="717"/>
      <c r="F26" s="717"/>
      <c r="G26" s="718"/>
      <c r="H26" s="719"/>
      <c r="I26" s="720"/>
      <c r="J26" s="706" t="s">
        <v>194</v>
      </c>
      <c r="K26" s="707"/>
      <c r="L26" s="707"/>
      <c r="M26" s="707"/>
      <c r="N26" s="707"/>
      <c r="O26" s="707"/>
      <c r="P26" s="707"/>
      <c r="Q26" s="707"/>
      <c r="R26" s="707"/>
      <c r="S26" s="707"/>
      <c r="T26" s="707"/>
      <c r="U26" s="707"/>
      <c r="V26" s="707"/>
      <c r="W26" s="707"/>
      <c r="X26" s="707"/>
      <c r="Y26" s="707"/>
      <c r="Z26" s="707"/>
      <c r="AA26" s="707"/>
      <c r="AB26" s="707"/>
      <c r="AC26" s="707"/>
      <c r="AD26" s="708"/>
    </row>
    <row r="27" spans="1:30" ht="15.95" customHeight="1">
      <c r="B27" s="716"/>
      <c r="C27" s="717"/>
      <c r="D27" s="717"/>
      <c r="E27" s="717"/>
      <c r="F27" s="717"/>
      <c r="G27" s="718"/>
      <c r="H27" s="719"/>
      <c r="I27" s="720"/>
      <c r="J27" s="706" t="s">
        <v>195</v>
      </c>
      <c r="K27" s="707"/>
      <c r="L27" s="707"/>
      <c r="M27" s="707"/>
      <c r="N27" s="707"/>
      <c r="O27" s="707"/>
      <c r="P27" s="707"/>
      <c r="Q27" s="707"/>
      <c r="R27" s="707"/>
      <c r="S27" s="707"/>
      <c r="T27" s="707"/>
      <c r="U27" s="707"/>
      <c r="V27" s="707"/>
      <c r="W27" s="707"/>
      <c r="X27" s="707"/>
      <c r="Y27" s="707"/>
      <c r="Z27" s="707"/>
      <c r="AA27" s="707"/>
      <c r="AB27" s="707"/>
      <c r="AC27" s="707"/>
      <c r="AD27" s="708"/>
    </row>
    <row r="28" spans="1:30" ht="15.95" customHeight="1">
      <c r="B28" s="716"/>
      <c r="C28" s="717"/>
      <c r="D28" s="717"/>
      <c r="E28" s="717"/>
      <c r="F28" s="717"/>
      <c r="G28" s="718"/>
      <c r="H28" s="719"/>
      <c r="I28" s="720"/>
      <c r="J28" s="706" t="s">
        <v>196</v>
      </c>
      <c r="K28" s="707"/>
      <c r="L28" s="707"/>
      <c r="M28" s="707"/>
      <c r="N28" s="707"/>
      <c r="O28" s="707"/>
      <c r="P28" s="707"/>
      <c r="Q28" s="707"/>
      <c r="R28" s="707"/>
      <c r="S28" s="707"/>
      <c r="T28" s="707"/>
      <c r="U28" s="707"/>
      <c r="V28" s="707"/>
      <c r="W28" s="707"/>
      <c r="X28" s="707"/>
      <c r="Y28" s="707"/>
      <c r="Z28" s="707"/>
      <c r="AA28" s="707"/>
      <c r="AB28" s="707"/>
      <c r="AC28" s="707"/>
      <c r="AD28" s="708"/>
    </row>
    <row r="29" spans="1:30" ht="15.95" customHeight="1">
      <c r="A29" s="45"/>
      <c r="B29" s="716"/>
      <c r="C29" s="717"/>
      <c r="D29" s="717"/>
      <c r="E29" s="717"/>
      <c r="F29" s="717"/>
      <c r="G29" s="718"/>
      <c r="H29" s="719"/>
      <c r="I29" s="720"/>
      <c r="J29" s="46" t="s">
        <v>197</v>
      </c>
      <c r="K29" s="47"/>
      <c r="L29" s="47"/>
      <c r="M29" s="47"/>
      <c r="N29" s="715" t="str">
        <f>IF(AND(入力用データシート!B7=入力用データシート!CA8,入力用データシート!B133=入力用データシート!CH21),入力用データシート!B135,"")</f>
        <v/>
      </c>
      <c r="O29" s="715"/>
      <c r="P29" s="715"/>
      <c r="Q29" s="715"/>
      <c r="R29" s="715"/>
      <c r="S29" s="715"/>
      <c r="T29" s="715"/>
      <c r="U29" s="715"/>
      <c r="V29" s="715"/>
      <c r="W29" s="715"/>
      <c r="X29" s="715"/>
      <c r="Y29" s="715"/>
      <c r="Z29" s="715"/>
      <c r="AA29" s="715"/>
      <c r="AB29" s="715"/>
      <c r="AC29" s="715"/>
      <c r="AD29" s="48" t="s">
        <v>198</v>
      </c>
    </row>
    <row r="30" spans="1:30" ht="15.95" customHeight="1">
      <c r="B30" s="704" t="s">
        <v>56</v>
      </c>
      <c r="C30" s="704"/>
      <c r="D30" s="704"/>
      <c r="E30" s="704"/>
      <c r="F30" s="704"/>
      <c r="G30" s="704"/>
      <c r="H30" s="704"/>
      <c r="I30" s="704"/>
      <c r="J30" s="712" t="s">
        <v>199</v>
      </c>
      <c r="K30" s="713"/>
      <c r="L30" s="713"/>
      <c r="M30" s="713"/>
      <c r="N30" s="713"/>
      <c r="O30" s="713"/>
      <c r="P30" s="713"/>
      <c r="Q30" s="713"/>
      <c r="R30" s="713"/>
      <c r="S30" s="713"/>
      <c r="T30" s="713"/>
      <c r="U30" s="713"/>
      <c r="V30" s="713"/>
      <c r="W30" s="713"/>
      <c r="X30" s="713"/>
      <c r="Y30" s="713"/>
      <c r="Z30" s="713"/>
      <c r="AA30" s="713"/>
      <c r="AB30" s="713"/>
      <c r="AC30" s="713"/>
      <c r="AD30" s="714"/>
    </row>
    <row r="31" spans="1:30" ht="15.95" customHeight="1">
      <c r="B31" s="704"/>
      <c r="C31" s="704"/>
      <c r="D31" s="704"/>
      <c r="E31" s="704"/>
      <c r="F31" s="704"/>
      <c r="G31" s="704"/>
      <c r="H31" s="704"/>
      <c r="I31" s="704"/>
      <c r="J31" s="706" t="s">
        <v>200</v>
      </c>
      <c r="K31" s="707"/>
      <c r="L31" s="707"/>
      <c r="M31" s="707"/>
      <c r="N31" s="707"/>
      <c r="O31" s="707"/>
      <c r="P31" s="707"/>
      <c r="Q31" s="707"/>
      <c r="R31" s="707"/>
      <c r="S31" s="707"/>
      <c r="T31" s="707"/>
      <c r="U31" s="707"/>
      <c r="V31" s="707"/>
      <c r="W31" s="707"/>
      <c r="X31" s="707"/>
      <c r="Y31" s="707"/>
      <c r="Z31" s="707"/>
      <c r="AA31" s="707"/>
      <c r="AB31" s="707"/>
      <c r="AC31" s="707"/>
      <c r="AD31" s="708"/>
    </row>
    <row r="32" spans="1:30" ht="15.95" customHeight="1">
      <c r="A32" s="45"/>
      <c r="B32" s="704"/>
      <c r="C32" s="704"/>
      <c r="D32" s="704"/>
      <c r="E32" s="704"/>
      <c r="F32" s="704"/>
      <c r="G32" s="704"/>
      <c r="H32" s="704"/>
      <c r="I32" s="704"/>
      <c r="J32" s="706" t="s">
        <v>201</v>
      </c>
      <c r="K32" s="707"/>
      <c r="L32" s="707"/>
      <c r="M32" s="707"/>
      <c r="N32" s="707"/>
      <c r="O32" s="707"/>
      <c r="P32" s="707"/>
      <c r="Q32" s="707"/>
      <c r="R32" s="707"/>
      <c r="S32" s="707"/>
      <c r="T32" s="707"/>
      <c r="U32" s="707"/>
      <c r="V32" s="707"/>
      <c r="W32" s="707"/>
      <c r="X32" s="707"/>
      <c r="Y32" s="707"/>
      <c r="Z32" s="707"/>
      <c r="AA32" s="707"/>
      <c r="AB32" s="707"/>
      <c r="AC32" s="707"/>
      <c r="AD32" s="708"/>
    </row>
    <row r="33" spans="1:30" ht="15.95" customHeight="1">
      <c r="A33" s="45"/>
      <c r="B33" s="704"/>
      <c r="C33" s="704"/>
      <c r="D33" s="704"/>
      <c r="E33" s="704"/>
      <c r="F33" s="704"/>
      <c r="G33" s="704"/>
      <c r="H33" s="704"/>
      <c r="I33" s="704"/>
      <c r="J33" s="706" t="s">
        <v>202</v>
      </c>
      <c r="K33" s="707"/>
      <c r="L33" s="707"/>
      <c r="M33" s="707"/>
      <c r="N33" s="707"/>
      <c r="O33" s="707"/>
      <c r="P33" s="707"/>
      <c r="Q33" s="707"/>
      <c r="R33" s="707"/>
      <c r="S33" s="707"/>
      <c r="T33" s="707"/>
      <c r="U33" s="707"/>
      <c r="V33" s="707"/>
      <c r="W33" s="707"/>
      <c r="X33" s="707"/>
      <c r="Y33" s="707"/>
      <c r="Z33" s="707"/>
      <c r="AA33" s="707"/>
      <c r="AB33" s="707"/>
      <c r="AC33" s="707"/>
      <c r="AD33" s="708"/>
    </row>
    <row r="34" spans="1:30" ht="15.95" customHeight="1">
      <c r="B34" s="721" t="s">
        <v>188</v>
      </c>
      <c r="C34" s="721"/>
      <c r="D34" s="721"/>
      <c r="E34" s="721"/>
      <c r="F34" s="721"/>
      <c r="G34" s="721"/>
      <c r="H34" s="722" t="str">
        <f>IF(入力用データシート!B7=入力用データシート!CA8,入力用データシート!CM17,"")</f>
        <v/>
      </c>
      <c r="I34" s="722"/>
      <c r="J34" s="706" t="s">
        <v>212</v>
      </c>
      <c r="K34" s="707"/>
      <c r="L34" s="707"/>
      <c r="M34" s="707"/>
      <c r="N34" s="707"/>
      <c r="O34" s="707"/>
      <c r="P34" s="707"/>
      <c r="Q34" s="707"/>
      <c r="R34" s="707"/>
      <c r="S34" s="707"/>
      <c r="T34" s="707"/>
      <c r="U34" s="707"/>
      <c r="V34" s="707"/>
      <c r="W34" s="707"/>
      <c r="X34" s="707"/>
      <c r="Y34" s="707"/>
      <c r="Z34" s="707"/>
      <c r="AA34" s="707"/>
      <c r="AB34" s="707"/>
      <c r="AC34" s="707"/>
      <c r="AD34" s="708"/>
    </row>
    <row r="35" spans="1:30" ht="15.95" customHeight="1">
      <c r="B35" s="721"/>
      <c r="C35" s="721"/>
      <c r="D35" s="721"/>
      <c r="E35" s="721"/>
      <c r="F35" s="721"/>
      <c r="G35" s="721"/>
      <c r="H35" s="722"/>
      <c r="I35" s="722"/>
      <c r="J35" s="706" t="s">
        <v>203</v>
      </c>
      <c r="K35" s="707"/>
      <c r="L35" s="707"/>
      <c r="M35" s="707"/>
      <c r="N35" s="707"/>
      <c r="O35" s="707"/>
      <c r="P35" s="707"/>
      <c r="Q35" s="707"/>
      <c r="R35" s="707"/>
      <c r="S35" s="707"/>
      <c r="T35" s="707"/>
      <c r="U35" s="707"/>
      <c r="V35" s="707"/>
      <c r="W35" s="707"/>
      <c r="X35" s="707"/>
      <c r="Y35" s="707"/>
      <c r="Z35" s="707"/>
      <c r="AA35" s="707"/>
      <c r="AB35" s="707"/>
      <c r="AC35" s="707"/>
      <c r="AD35" s="708"/>
    </row>
    <row r="36" spans="1:30" ht="15.95" customHeight="1">
      <c r="B36" s="721"/>
      <c r="C36" s="721"/>
      <c r="D36" s="721"/>
      <c r="E36" s="721"/>
      <c r="F36" s="721"/>
      <c r="G36" s="721"/>
      <c r="H36" s="722"/>
      <c r="I36" s="722"/>
      <c r="J36" s="706" t="s">
        <v>204</v>
      </c>
      <c r="K36" s="707"/>
      <c r="L36" s="707"/>
      <c r="M36" s="707"/>
      <c r="N36" s="707"/>
      <c r="O36" s="707"/>
      <c r="P36" s="707"/>
      <c r="Q36" s="707"/>
      <c r="R36" s="707"/>
      <c r="S36" s="707"/>
      <c r="T36" s="707"/>
      <c r="U36" s="707"/>
      <c r="V36" s="707"/>
      <c r="W36" s="707"/>
      <c r="X36" s="707"/>
      <c r="Y36" s="707"/>
      <c r="Z36" s="707"/>
      <c r="AA36" s="707"/>
      <c r="AB36" s="707"/>
      <c r="AC36" s="707"/>
      <c r="AD36" s="708"/>
    </row>
    <row r="37" spans="1:30" ht="15.95" customHeight="1">
      <c r="B37" s="721"/>
      <c r="C37" s="721"/>
      <c r="D37" s="721"/>
      <c r="E37" s="721"/>
      <c r="F37" s="721"/>
      <c r="G37" s="721"/>
      <c r="H37" s="722"/>
      <c r="I37" s="722"/>
      <c r="J37" s="706" t="s">
        <v>205</v>
      </c>
      <c r="K37" s="707"/>
      <c r="L37" s="707"/>
      <c r="M37" s="707"/>
      <c r="N37" s="707"/>
      <c r="O37" s="707"/>
      <c r="P37" s="707"/>
      <c r="Q37" s="707"/>
      <c r="R37" s="707"/>
      <c r="S37" s="707"/>
      <c r="T37" s="707"/>
      <c r="U37" s="707"/>
      <c r="V37" s="707"/>
      <c r="W37" s="707"/>
      <c r="X37" s="707"/>
      <c r="Y37" s="707"/>
      <c r="Z37" s="707"/>
      <c r="AA37" s="707"/>
      <c r="AB37" s="707"/>
      <c r="AC37" s="707"/>
      <c r="AD37" s="708"/>
    </row>
    <row r="38" spans="1:30" ht="15.95" customHeight="1">
      <c r="A38" s="49"/>
      <c r="B38" s="721"/>
      <c r="C38" s="721"/>
      <c r="D38" s="721"/>
      <c r="E38" s="721"/>
      <c r="F38" s="721"/>
      <c r="G38" s="721"/>
      <c r="H38" s="722"/>
      <c r="I38" s="722"/>
      <c r="J38" s="706" t="s">
        <v>206</v>
      </c>
      <c r="K38" s="707"/>
      <c r="L38" s="707"/>
      <c r="M38" s="707"/>
      <c r="N38" s="707"/>
      <c r="O38" s="707"/>
      <c r="P38" s="707"/>
      <c r="Q38" s="707"/>
      <c r="R38" s="707"/>
      <c r="S38" s="707"/>
      <c r="T38" s="707"/>
      <c r="U38" s="707"/>
      <c r="V38" s="707"/>
      <c r="W38" s="707"/>
      <c r="X38" s="707"/>
      <c r="Y38" s="707"/>
      <c r="Z38" s="707"/>
      <c r="AA38" s="707"/>
      <c r="AB38" s="707"/>
      <c r="AC38" s="707"/>
      <c r="AD38" s="708"/>
    </row>
    <row r="39" spans="1:30" s="50" customFormat="1" ht="15.95" customHeight="1">
      <c r="B39" s="721"/>
      <c r="C39" s="721"/>
      <c r="D39" s="721"/>
      <c r="E39" s="721"/>
      <c r="F39" s="721"/>
      <c r="G39" s="721"/>
      <c r="H39" s="722"/>
      <c r="I39" s="722"/>
      <c r="J39" s="46" t="s">
        <v>207</v>
      </c>
      <c r="K39" s="51"/>
      <c r="L39" s="51"/>
      <c r="M39" s="51"/>
      <c r="N39" s="723" t="str">
        <f>IF(AND(入力用データシート!B7=入力用データシート!CA8,入力用データシート!B137=入力用データシート!CK17),入力用データシート!B139,"")</f>
        <v/>
      </c>
      <c r="O39" s="723"/>
      <c r="P39" s="723"/>
      <c r="Q39" s="723"/>
      <c r="R39" s="723"/>
      <c r="S39" s="723"/>
      <c r="T39" s="723"/>
      <c r="U39" s="723"/>
      <c r="V39" s="723"/>
      <c r="W39" s="723"/>
      <c r="X39" s="723"/>
      <c r="Y39" s="723"/>
      <c r="Z39" s="723"/>
      <c r="AA39" s="723"/>
      <c r="AB39" s="723"/>
      <c r="AC39" s="723"/>
      <c r="AD39" s="48" t="s">
        <v>198</v>
      </c>
    </row>
    <row r="40" spans="1:30" s="50" customFormat="1" ht="15.75" customHeight="1">
      <c r="B40" s="52" t="s">
        <v>208</v>
      </c>
    </row>
    <row r="41" spans="1:30" ht="12.95" customHeight="1">
      <c r="B41" s="52"/>
    </row>
    <row r="42" spans="1:30" ht="12.95" customHeight="1"/>
    <row r="43" spans="1:30" ht="12.95" customHeight="1"/>
    <row r="44" spans="1:30" ht="12.95" customHeight="1"/>
    <row r="45" spans="1:30" ht="12.95" customHeight="1"/>
    <row r="46" spans="1:30" ht="12.95" customHeight="1"/>
    <row r="47" spans="1:30" ht="12.95" customHeight="1"/>
    <row r="48" spans="1:30" ht="12.95" customHeight="1"/>
    <row r="49" ht="12.95" customHeight="1"/>
    <row r="50" ht="12.95" customHeight="1"/>
    <row r="51" ht="12.95" customHeight="1"/>
    <row r="52" ht="12.95" customHeight="1"/>
    <row r="53" ht="12.95" customHeight="1"/>
    <row r="54" ht="9.9499999999999993" customHeight="1"/>
    <row r="55" ht="9.9499999999999993" customHeight="1"/>
    <row r="56" ht="9.9499999999999993" customHeight="1"/>
    <row r="57" ht="9.9499999999999993" customHeight="1"/>
    <row r="58" ht="9.9499999999999993" customHeight="1"/>
    <row r="59" ht="9.9499999999999993" customHeight="1"/>
    <row r="60" ht="9.9499999999999993" customHeight="1"/>
    <row r="61" ht="9.9499999999999993" customHeight="1"/>
    <row r="62" ht="9.9499999999999993" customHeight="1"/>
    <row r="63" ht="9.9499999999999993" customHeight="1"/>
    <row r="64" ht="9.9499999999999993" customHeight="1"/>
    <row r="65" ht="9.9499999999999993" customHeight="1"/>
    <row r="66" ht="9.9499999999999993" customHeight="1"/>
    <row r="67" ht="9.9499999999999993" customHeight="1"/>
    <row r="68" ht="9.9499999999999993" customHeight="1"/>
    <row r="69" ht="9.9499999999999993" customHeight="1"/>
  </sheetData>
  <sheetProtection algorithmName="SHA-512" hashValue="gYnvXTLxFzrZSsbpDKWnI5A5u3Z5ivv+t7Tr4PWde/BSZoPqK4TVUPAGTRyIYQ3Cb6/8eWQN7vZ5QzO+b8yxlg==" saltValue="GR2v/nZdZvRO6bcr9oRxCw==" spinCount="100000" sheet="1" objects="1" scenarios="1" selectLockedCells="1"/>
  <mergeCells count="41">
    <mergeCell ref="B34:G39"/>
    <mergeCell ref="H34:I39"/>
    <mergeCell ref="J34:AD34"/>
    <mergeCell ref="J35:AD35"/>
    <mergeCell ref="J36:AD36"/>
    <mergeCell ref="J37:AD37"/>
    <mergeCell ref="J38:AD38"/>
    <mergeCell ref="N39:AC39"/>
    <mergeCell ref="J28:AD28"/>
    <mergeCell ref="N29:AC29"/>
    <mergeCell ref="B30:I33"/>
    <mergeCell ref="J30:AD30"/>
    <mergeCell ref="J31:AD31"/>
    <mergeCell ref="J32:AD32"/>
    <mergeCell ref="J33:AD33"/>
    <mergeCell ref="B20:G29"/>
    <mergeCell ref="H20:I29"/>
    <mergeCell ref="J20:AD20"/>
    <mergeCell ref="J21:AD21"/>
    <mergeCell ref="J22:AD22"/>
    <mergeCell ref="J23:AD23"/>
    <mergeCell ref="J24:AD24"/>
    <mergeCell ref="J25:AD25"/>
    <mergeCell ref="J26:AD26"/>
    <mergeCell ref="J27:AD27"/>
    <mergeCell ref="B14:I15"/>
    <mergeCell ref="J14:AB15"/>
    <mergeCell ref="AC14:AD15"/>
    <mergeCell ref="B16:I19"/>
    <mergeCell ref="J16:AD16"/>
    <mergeCell ref="J17:AD17"/>
    <mergeCell ref="J18:AD18"/>
    <mergeCell ref="J19:AD19"/>
    <mergeCell ref="B12:I13"/>
    <mergeCell ref="J12:AB13"/>
    <mergeCell ref="AC12:AD13"/>
    <mergeCell ref="A1:I2"/>
    <mergeCell ref="B4:I8"/>
    <mergeCell ref="J4:AD8"/>
    <mergeCell ref="B9:I11"/>
    <mergeCell ref="J9:AD11"/>
  </mergeCells>
  <phoneticPr fontId="1"/>
  <conditionalFormatting sqref="J12:AB13">
    <cfRule type="expression" dxfId="62" priority="1">
      <formula>$J$12=0</formula>
    </cfRule>
  </conditionalFormatting>
  <conditionalFormatting sqref="J4:AD11">
    <cfRule type="cellIs" dxfId="61" priority="2" operator="equal">
      <formula>0</formula>
    </cfRule>
  </conditionalFormatting>
  <conditionalFormatting sqref="N29:AC29">
    <cfRule type="cellIs" dxfId="60" priority="3" operator="equal">
      <formula>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3AAD2-6D3F-482A-822C-EF5125C02D53}">
  <sheetPr codeName="Sheet4">
    <tabColor rgb="FFFFB3B3"/>
  </sheetPr>
  <dimension ref="A1:AK78"/>
  <sheetViews>
    <sheetView showGridLines="0" view="pageBreakPreview" zoomScaleNormal="100" zoomScaleSheetLayoutView="100" workbookViewId="0">
      <selection activeCell="AH2" sqref="AH2:AK4"/>
    </sheetView>
  </sheetViews>
  <sheetFormatPr defaultColWidth="9" defaultRowHeight="13.5"/>
  <cols>
    <col min="1" max="5" width="2.875" style="393" customWidth="1"/>
    <col min="6" max="6" width="3.625" style="393" customWidth="1"/>
    <col min="7" max="9" width="8.375" style="393" customWidth="1"/>
    <col min="10" max="11" width="1.875" style="393" customWidth="1"/>
    <col min="12" max="16" width="3.625" style="393" customWidth="1"/>
    <col min="17" max="18" width="1.875" style="393" customWidth="1"/>
    <col min="19" max="23" width="3.625" style="393" customWidth="1"/>
    <col min="24" max="25" width="1.875" style="393" customWidth="1"/>
    <col min="26" max="30" width="3.625" style="393" customWidth="1"/>
    <col min="31" max="43" width="2.625" style="1" customWidth="1"/>
    <col min="44" max="16384" width="9" style="1"/>
  </cols>
  <sheetData>
    <row r="1" spans="1:37" ht="12.95" customHeight="1" thickBot="1">
      <c r="A1" s="724" t="s">
        <v>302</v>
      </c>
      <c r="B1" s="724"/>
      <c r="C1" s="724"/>
      <c r="D1" s="724"/>
      <c r="E1" s="724"/>
      <c r="F1" s="724"/>
      <c r="G1" s="724"/>
      <c r="H1" s="724"/>
      <c r="I1" s="724"/>
    </row>
    <row r="2" spans="1:37" ht="12.95" customHeight="1">
      <c r="A2" s="724"/>
      <c r="B2" s="724"/>
      <c r="C2" s="724"/>
      <c r="D2" s="724"/>
      <c r="E2" s="724"/>
      <c r="F2" s="724"/>
      <c r="G2" s="724"/>
      <c r="H2" s="724"/>
      <c r="I2" s="724"/>
      <c r="AH2" s="788" t="s">
        <v>246</v>
      </c>
      <c r="AI2" s="789"/>
      <c r="AJ2" s="789"/>
      <c r="AK2" s="790"/>
    </row>
    <row r="3" spans="1:37" ht="17.25" customHeight="1">
      <c r="A3" s="410" t="s">
        <v>213</v>
      </c>
      <c r="AH3" s="791"/>
      <c r="AI3" s="792"/>
      <c r="AJ3" s="792"/>
      <c r="AK3" s="793"/>
    </row>
    <row r="4" spans="1:37" ht="17.25" customHeight="1" thickBot="1">
      <c r="A4" s="410"/>
      <c r="B4" s="393" t="s">
        <v>240</v>
      </c>
      <c r="AH4" s="794"/>
      <c r="AI4" s="795"/>
      <c r="AJ4" s="795"/>
      <c r="AK4" s="796"/>
    </row>
    <row r="5" spans="1:37" ht="17.25" customHeight="1" thickTop="1">
      <c r="A5" s="725" t="s">
        <v>214</v>
      </c>
      <c r="B5" s="726"/>
      <c r="C5" s="726"/>
      <c r="D5" s="726"/>
      <c r="E5" s="726"/>
      <c r="F5" s="726"/>
      <c r="G5" s="731" t="s">
        <v>241</v>
      </c>
      <c r="H5" s="731"/>
      <c r="I5" s="731"/>
      <c r="J5" s="734" t="str">
        <f>IF(入力用データシート!B7=入力用データシート!CA8,IF(入力用データシート!B11=入力用データシート!CC8,入力用データシート!B31,入力用データシート!B69),"")</f>
        <v/>
      </c>
      <c r="K5" s="734"/>
      <c r="L5" s="734"/>
      <c r="M5" s="734"/>
      <c r="N5" s="734"/>
      <c r="O5" s="734"/>
      <c r="P5" s="734"/>
      <c r="Q5" s="734"/>
      <c r="R5" s="734"/>
      <c r="S5" s="734"/>
      <c r="T5" s="734"/>
      <c r="U5" s="734"/>
      <c r="V5" s="734"/>
      <c r="W5" s="734"/>
      <c r="X5" s="734"/>
      <c r="Y5" s="734"/>
      <c r="Z5" s="734"/>
      <c r="AA5" s="734"/>
      <c r="AB5" s="734"/>
      <c r="AC5" s="734"/>
      <c r="AD5" s="735"/>
    </row>
    <row r="6" spans="1:37" ht="17.25" customHeight="1">
      <c r="A6" s="727"/>
      <c r="B6" s="728"/>
      <c r="C6" s="728"/>
      <c r="D6" s="728"/>
      <c r="E6" s="728"/>
      <c r="F6" s="728"/>
      <c r="G6" s="732"/>
      <c r="H6" s="732"/>
      <c r="I6" s="732"/>
      <c r="J6" s="736"/>
      <c r="K6" s="736"/>
      <c r="L6" s="736"/>
      <c r="M6" s="736"/>
      <c r="N6" s="736"/>
      <c r="O6" s="736"/>
      <c r="P6" s="736"/>
      <c r="Q6" s="736"/>
      <c r="R6" s="736"/>
      <c r="S6" s="736"/>
      <c r="T6" s="736"/>
      <c r="U6" s="736"/>
      <c r="V6" s="736"/>
      <c r="W6" s="736"/>
      <c r="X6" s="736"/>
      <c r="Y6" s="736"/>
      <c r="Z6" s="736"/>
      <c r="AA6" s="736"/>
      <c r="AB6" s="736"/>
      <c r="AC6" s="736"/>
      <c r="AD6" s="737"/>
    </row>
    <row r="7" spans="1:37" ht="17.25" customHeight="1" thickBot="1">
      <c r="A7" s="729"/>
      <c r="B7" s="730"/>
      <c r="C7" s="730"/>
      <c r="D7" s="730"/>
      <c r="E7" s="730"/>
      <c r="F7" s="730"/>
      <c r="G7" s="733"/>
      <c r="H7" s="733"/>
      <c r="I7" s="733"/>
      <c r="J7" s="738"/>
      <c r="K7" s="738"/>
      <c r="L7" s="738"/>
      <c r="M7" s="738"/>
      <c r="N7" s="738"/>
      <c r="O7" s="738"/>
      <c r="P7" s="738"/>
      <c r="Q7" s="738"/>
      <c r="R7" s="738"/>
      <c r="S7" s="738"/>
      <c r="T7" s="738"/>
      <c r="U7" s="738"/>
      <c r="V7" s="738"/>
      <c r="W7" s="738"/>
      <c r="X7" s="738"/>
      <c r="Y7" s="738"/>
      <c r="Z7" s="738"/>
      <c r="AA7" s="738"/>
      <c r="AB7" s="738"/>
      <c r="AC7" s="738"/>
      <c r="AD7" s="739"/>
    </row>
    <row r="8" spans="1:37" ht="12.95" customHeight="1" thickBot="1">
      <c r="A8" s="740" t="s">
        <v>57</v>
      </c>
      <c r="B8" s="741"/>
      <c r="C8" s="741"/>
      <c r="D8" s="741"/>
      <c r="E8" s="741"/>
      <c r="F8" s="741"/>
      <c r="G8" s="744" t="s">
        <v>534</v>
      </c>
      <c r="H8" s="744"/>
      <c r="I8" s="745"/>
      <c r="J8" s="748" t="str">
        <f>IF(入力用データシート!B7=入力用データシート!CA8,IF(VLOOKUP(AH2,入力用データシート!A159:AL163,2,0)=入力用データシート!CN8,"〇",""),"")</f>
        <v/>
      </c>
      <c r="K8" s="749"/>
      <c r="L8" s="752" t="s">
        <v>154</v>
      </c>
      <c r="M8" s="752"/>
      <c r="N8" s="752"/>
      <c r="O8" s="752"/>
      <c r="P8" s="752"/>
      <c r="Q8" s="738" t="str">
        <f>IF(入力用データシート!B7=入力用データシート!CA8,IF(VLOOKUP(AH2,入力用データシート!A159:AL163,2,0)=入力用データシート!CN9,"〇",""),"")</f>
        <v/>
      </c>
      <c r="R8" s="738"/>
      <c r="S8" s="752" t="s">
        <v>155</v>
      </c>
      <c r="T8" s="752"/>
      <c r="U8" s="752"/>
      <c r="V8" s="752"/>
      <c r="W8" s="752"/>
      <c r="X8" s="738" t="str">
        <f>IF(入力用データシート!B7=入力用データシート!CA8,IF(VLOOKUP(AH2,入力用データシート!A159:AL163,2,0)=入力用データシート!CN10,"〇",""),"")</f>
        <v/>
      </c>
      <c r="Y8" s="738"/>
      <c r="Z8" s="752" t="s">
        <v>156</v>
      </c>
      <c r="AA8" s="752"/>
      <c r="AB8" s="752"/>
      <c r="AC8" s="752"/>
      <c r="AD8" s="755"/>
    </row>
    <row r="9" spans="1:37" ht="12.95" customHeight="1" thickBot="1">
      <c r="A9" s="742"/>
      <c r="B9" s="743"/>
      <c r="C9" s="743"/>
      <c r="D9" s="743"/>
      <c r="E9" s="743"/>
      <c r="F9" s="743"/>
      <c r="G9" s="746"/>
      <c r="H9" s="746"/>
      <c r="I9" s="747"/>
      <c r="J9" s="750"/>
      <c r="K9" s="751"/>
      <c r="L9" s="753"/>
      <c r="M9" s="753"/>
      <c r="N9" s="753"/>
      <c r="O9" s="753"/>
      <c r="P9" s="753"/>
      <c r="Q9" s="754"/>
      <c r="R9" s="754"/>
      <c r="S9" s="753"/>
      <c r="T9" s="753"/>
      <c r="U9" s="753"/>
      <c r="V9" s="753"/>
      <c r="W9" s="753"/>
      <c r="X9" s="754"/>
      <c r="Y9" s="754"/>
      <c r="Z9" s="753"/>
      <c r="AA9" s="753"/>
      <c r="AB9" s="753"/>
      <c r="AC9" s="753"/>
      <c r="AD9" s="756"/>
    </row>
    <row r="10" spans="1:37" ht="12.95" customHeight="1" thickBot="1">
      <c r="A10" s="742"/>
      <c r="B10" s="743"/>
      <c r="C10" s="743"/>
      <c r="D10" s="743"/>
      <c r="E10" s="743"/>
      <c r="F10" s="743"/>
      <c r="G10" s="746"/>
      <c r="H10" s="746"/>
      <c r="I10" s="747"/>
      <c r="J10" s="757" t="str">
        <f>IF(入力用データシート!B7=入力用データシート!CA8,IF(VLOOKUP(AH2,入力用データシート!A159:AL163,2,0)=入力用データシート!CN11,"〇",""),"")</f>
        <v/>
      </c>
      <c r="K10" s="754"/>
      <c r="L10" s="758" t="s">
        <v>157</v>
      </c>
      <c r="M10" s="753"/>
      <c r="N10" s="753"/>
      <c r="O10" s="753"/>
      <c r="P10" s="753"/>
      <c r="Q10" s="754" t="str">
        <f>IF(入力用データシート!B7=入力用データシート!CA8,IF(VLOOKUP(AH2,入力用データシート!A159:AL163,2,0)=入力用データシート!CN12,"〇",""),"")</f>
        <v/>
      </c>
      <c r="R10" s="754"/>
      <c r="S10" s="758" t="s">
        <v>216</v>
      </c>
      <c r="T10" s="753"/>
      <c r="U10" s="753"/>
      <c r="V10" s="753"/>
      <c r="W10" s="753"/>
      <c r="X10" s="759" t="str">
        <f>IF(入力用データシート!B7=入力用データシート!CA8,IF(VLOOKUP(AH2,入力用データシート!A159:AL163,2,0)=入力用データシート!CN13,"〇",""),"")</f>
        <v/>
      </c>
      <c r="Y10" s="760"/>
      <c r="Z10" s="763" t="s">
        <v>217</v>
      </c>
      <c r="AA10" s="764"/>
      <c r="AB10" s="764"/>
      <c r="AC10" s="764"/>
      <c r="AD10" s="765"/>
    </row>
    <row r="11" spans="1:37" ht="12.95" customHeight="1" thickBot="1">
      <c r="A11" s="742"/>
      <c r="B11" s="743"/>
      <c r="C11" s="743"/>
      <c r="D11" s="743"/>
      <c r="E11" s="743"/>
      <c r="F11" s="743"/>
      <c r="G11" s="746"/>
      <c r="H11" s="746"/>
      <c r="I11" s="747"/>
      <c r="J11" s="757"/>
      <c r="K11" s="754"/>
      <c r="L11" s="753"/>
      <c r="M11" s="753"/>
      <c r="N11" s="753"/>
      <c r="O11" s="753"/>
      <c r="P11" s="753"/>
      <c r="Q11" s="754"/>
      <c r="R11" s="754"/>
      <c r="S11" s="753"/>
      <c r="T11" s="753"/>
      <c r="U11" s="753"/>
      <c r="V11" s="753"/>
      <c r="W11" s="753"/>
      <c r="X11" s="761"/>
      <c r="Y11" s="762"/>
      <c r="Z11" s="766"/>
      <c r="AA11" s="767"/>
      <c r="AB11" s="767"/>
      <c r="AC11" s="767"/>
      <c r="AD11" s="768"/>
    </row>
    <row r="12" spans="1:37" ht="12.95" customHeight="1" thickBot="1">
      <c r="A12" s="742"/>
      <c r="B12" s="743"/>
      <c r="C12" s="743"/>
      <c r="D12" s="743"/>
      <c r="E12" s="743"/>
      <c r="F12" s="743"/>
      <c r="G12" s="774" t="s">
        <v>535</v>
      </c>
      <c r="H12" s="746"/>
      <c r="I12" s="747"/>
      <c r="J12" s="757" t="str">
        <f>IF(入力用データシート!B7=入力用データシート!CA8,IF(VLOOKUP(AH2,入力用データシート!A159:AL163,3,0)=入力用データシート!CO8,"〇",""),"")</f>
        <v/>
      </c>
      <c r="K12" s="754"/>
      <c r="L12" s="753" t="s">
        <v>161</v>
      </c>
      <c r="M12" s="753"/>
      <c r="N12" s="753"/>
      <c r="O12" s="753"/>
      <c r="P12" s="753"/>
      <c r="Q12" s="754" t="str">
        <f>IF(入力用データシート!B7=入力用データシート!CA8,IF(VLOOKUP(AH2,入力用データシート!A159:AL163,3,0)=入力用データシート!CO9,"〇",""),"")</f>
        <v/>
      </c>
      <c r="R12" s="754"/>
      <c r="S12" s="753" t="s">
        <v>162</v>
      </c>
      <c r="T12" s="753"/>
      <c r="U12" s="753"/>
      <c r="V12" s="753"/>
      <c r="W12" s="753"/>
      <c r="X12" s="754" t="str">
        <f>IF(入力用データシート!B7=入力用データシート!CA8,IF(VLOOKUP(AH2,入力用データシート!A159:AL163,3,0)=入力用データシート!CO10,"〇",""),"")</f>
        <v/>
      </c>
      <c r="Y12" s="754"/>
      <c r="Z12" s="753" t="s">
        <v>163</v>
      </c>
      <c r="AA12" s="753"/>
      <c r="AB12" s="753"/>
      <c r="AC12" s="753"/>
      <c r="AD12" s="756"/>
    </row>
    <row r="13" spans="1:37" ht="12.95" customHeight="1" thickBot="1">
      <c r="A13" s="742"/>
      <c r="B13" s="743"/>
      <c r="C13" s="743"/>
      <c r="D13" s="743"/>
      <c r="E13" s="743"/>
      <c r="F13" s="743"/>
      <c r="G13" s="746"/>
      <c r="H13" s="746"/>
      <c r="I13" s="747"/>
      <c r="J13" s="757"/>
      <c r="K13" s="754"/>
      <c r="L13" s="753"/>
      <c r="M13" s="753"/>
      <c r="N13" s="753"/>
      <c r="O13" s="753"/>
      <c r="P13" s="753"/>
      <c r="Q13" s="754"/>
      <c r="R13" s="754"/>
      <c r="S13" s="753"/>
      <c r="T13" s="753"/>
      <c r="U13" s="753"/>
      <c r="V13" s="753"/>
      <c r="W13" s="753"/>
      <c r="X13" s="754"/>
      <c r="Y13" s="754"/>
      <c r="Z13" s="753"/>
      <c r="AA13" s="753"/>
      <c r="AB13" s="753"/>
      <c r="AC13" s="753"/>
      <c r="AD13" s="756"/>
    </row>
    <row r="14" spans="1:37" ht="12.95" customHeight="1" thickBot="1">
      <c r="A14" s="742"/>
      <c r="B14" s="743"/>
      <c r="C14" s="743"/>
      <c r="D14" s="743"/>
      <c r="E14" s="743"/>
      <c r="F14" s="743"/>
      <c r="G14" s="746"/>
      <c r="H14" s="746"/>
      <c r="I14" s="747"/>
      <c r="J14" s="757" t="str">
        <f>IF(入力用データシート!B7=入力用データシート!CA8,IF(VLOOKUP(AH2,入力用データシート!A159:AL163,3,0)=入力用データシート!CO11,"〇",""),"")</f>
        <v/>
      </c>
      <c r="K14" s="754"/>
      <c r="L14" s="758" t="s">
        <v>164</v>
      </c>
      <c r="M14" s="753"/>
      <c r="N14" s="753"/>
      <c r="O14" s="753"/>
      <c r="P14" s="753"/>
      <c r="Q14" s="754" t="str">
        <f>IF(入力用データシート!B7=入力用データシート!CA8,IF(VLOOKUP(AH2,入力用データシート!A159:AL163,3,0)=入力用データシート!CO12,"〇",""),"")</f>
        <v/>
      </c>
      <c r="R14" s="754"/>
      <c r="S14" s="758" t="s">
        <v>165</v>
      </c>
      <c r="T14" s="753"/>
      <c r="U14" s="753"/>
      <c r="V14" s="753"/>
      <c r="W14" s="753"/>
      <c r="X14" s="754" t="str">
        <f>IF(入力用データシート!B7=入力用データシート!CA8,IF(VLOOKUP(AH2,入力用データシート!A159:AL163,3,0)=入力用データシート!CO13,"〇",""),"")</f>
        <v/>
      </c>
      <c r="Y14" s="754"/>
      <c r="Z14" s="758" t="s">
        <v>166</v>
      </c>
      <c r="AA14" s="753"/>
      <c r="AB14" s="753"/>
      <c r="AC14" s="753"/>
      <c r="AD14" s="756"/>
    </row>
    <row r="15" spans="1:37" ht="12.95" customHeight="1" thickBot="1">
      <c r="A15" s="742"/>
      <c r="B15" s="743"/>
      <c r="C15" s="743"/>
      <c r="D15" s="743"/>
      <c r="E15" s="743"/>
      <c r="F15" s="743"/>
      <c r="G15" s="746"/>
      <c r="H15" s="746"/>
      <c r="I15" s="747"/>
      <c r="J15" s="757"/>
      <c r="K15" s="754"/>
      <c r="L15" s="753"/>
      <c r="M15" s="753"/>
      <c r="N15" s="753"/>
      <c r="O15" s="753"/>
      <c r="P15" s="753"/>
      <c r="Q15" s="754"/>
      <c r="R15" s="754"/>
      <c r="S15" s="753"/>
      <c r="T15" s="753"/>
      <c r="U15" s="753"/>
      <c r="V15" s="753"/>
      <c r="W15" s="753"/>
      <c r="X15" s="754"/>
      <c r="Y15" s="754"/>
      <c r="Z15" s="753"/>
      <c r="AA15" s="753"/>
      <c r="AB15" s="753"/>
      <c r="AC15" s="753"/>
      <c r="AD15" s="756"/>
    </row>
    <row r="16" spans="1:37" ht="12.95" customHeight="1">
      <c r="A16" s="742"/>
      <c r="B16" s="743"/>
      <c r="C16" s="743"/>
      <c r="D16" s="743"/>
      <c r="E16" s="743"/>
      <c r="F16" s="743"/>
      <c r="G16" s="777" t="s">
        <v>219</v>
      </c>
      <c r="H16" s="778"/>
      <c r="I16" s="778"/>
      <c r="J16" s="781" t="str">
        <f>IF(入力用データシート!B7=入力用データシート!CA8,IF(VLOOKUP(AH2,入力用データシート!A159:AL163,5,0)=入力用データシート!CP8,"〇",""),"")</f>
        <v/>
      </c>
      <c r="K16" s="782"/>
      <c r="L16" s="784" t="s">
        <v>168</v>
      </c>
      <c r="M16" s="784"/>
      <c r="N16" s="784"/>
      <c r="O16" s="784"/>
      <c r="P16" s="784"/>
      <c r="Q16" s="784"/>
      <c r="R16" s="784"/>
      <c r="S16" s="784"/>
      <c r="T16" s="784"/>
      <c r="U16" s="785" t="str">
        <f>IF(入力用データシート!B7=入力用データシート!CA8,IF(VLOOKUP(AH2,入力用データシート!A159:AL163,5,0)=入力用データシート!CP9,"〇",""),"")</f>
        <v/>
      </c>
      <c r="V16" s="784" t="s">
        <v>169</v>
      </c>
      <c r="W16" s="784"/>
      <c r="X16" s="784"/>
      <c r="Y16" s="784"/>
      <c r="Z16" s="784"/>
      <c r="AA16" s="784"/>
      <c r="AB16" s="784"/>
      <c r="AC16" s="784"/>
      <c r="AD16" s="787"/>
    </row>
    <row r="17" spans="1:30" ht="12.95" customHeight="1" thickBot="1">
      <c r="A17" s="742"/>
      <c r="B17" s="743"/>
      <c r="C17" s="743"/>
      <c r="D17" s="743"/>
      <c r="E17" s="743"/>
      <c r="F17" s="743"/>
      <c r="G17" s="779"/>
      <c r="H17" s="780"/>
      <c r="I17" s="780"/>
      <c r="J17" s="783"/>
      <c r="K17" s="738"/>
      <c r="L17" s="752"/>
      <c r="M17" s="752"/>
      <c r="N17" s="752"/>
      <c r="O17" s="752"/>
      <c r="P17" s="752"/>
      <c r="Q17" s="752"/>
      <c r="R17" s="752"/>
      <c r="S17" s="752"/>
      <c r="T17" s="752"/>
      <c r="U17" s="786"/>
      <c r="V17" s="752"/>
      <c r="W17" s="752"/>
      <c r="X17" s="752"/>
      <c r="Y17" s="752"/>
      <c r="Z17" s="752"/>
      <c r="AA17" s="752"/>
      <c r="AB17" s="752"/>
      <c r="AC17" s="752"/>
      <c r="AD17" s="755"/>
    </row>
    <row r="18" spans="1:30" ht="12.95" customHeight="1">
      <c r="A18" s="742"/>
      <c r="B18" s="743"/>
      <c r="C18" s="743"/>
      <c r="D18" s="743"/>
      <c r="E18" s="743"/>
      <c r="F18" s="743"/>
      <c r="G18" s="769" t="s">
        <v>536</v>
      </c>
      <c r="H18" s="769"/>
      <c r="I18" s="769"/>
      <c r="J18" s="770" t="str">
        <f>IF(入力用データシート!B7=入力用データシート!CA8,VLOOKUP('交付③（様式第１（その６））'!AH2,入力用データシート!A159:BL163,6,0),"")</f>
        <v/>
      </c>
      <c r="K18" s="770"/>
      <c r="L18" s="770"/>
      <c r="M18" s="770"/>
      <c r="N18" s="770"/>
      <c r="O18" s="770"/>
      <c r="P18" s="770"/>
      <c r="Q18" s="770"/>
      <c r="R18" s="770"/>
      <c r="S18" s="770"/>
      <c r="T18" s="770"/>
      <c r="U18" s="770"/>
      <c r="V18" s="770"/>
      <c r="W18" s="770"/>
      <c r="X18" s="770"/>
      <c r="Y18" s="770"/>
      <c r="Z18" s="770"/>
      <c r="AA18" s="770"/>
      <c r="AB18" s="770"/>
      <c r="AC18" s="770"/>
      <c r="AD18" s="771"/>
    </row>
    <row r="19" spans="1:30" ht="12.95" customHeight="1">
      <c r="A19" s="742"/>
      <c r="B19" s="743"/>
      <c r="C19" s="743"/>
      <c r="D19" s="743"/>
      <c r="E19" s="743"/>
      <c r="F19" s="743"/>
      <c r="G19" s="769"/>
      <c r="H19" s="769"/>
      <c r="I19" s="769"/>
      <c r="J19" s="772"/>
      <c r="K19" s="772"/>
      <c r="L19" s="772"/>
      <c r="M19" s="772"/>
      <c r="N19" s="772"/>
      <c r="O19" s="772"/>
      <c r="P19" s="772"/>
      <c r="Q19" s="772"/>
      <c r="R19" s="772"/>
      <c r="S19" s="772"/>
      <c r="T19" s="772"/>
      <c r="U19" s="772"/>
      <c r="V19" s="772"/>
      <c r="W19" s="772"/>
      <c r="X19" s="772"/>
      <c r="Y19" s="772"/>
      <c r="Z19" s="772"/>
      <c r="AA19" s="772"/>
      <c r="AB19" s="772"/>
      <c r="AC19" s="772"/>
      <c r="AD19" s="773"/>
    </row>
    <row r="20" spans="1:30" ht="12.95" customHeight="1">
      <c r="A20" s="742"/>
      <c r="B20" s="743"/>
      <c r="C20" s="743"/>
      <c r="D20" s="743"/>
      <c r="E20" s="743"/>
      <c r="F20" s="743"/>
      <c r="G20" s="769" t="s">
        <v>537</v>
      </c>
      <c r="H20" s="769"/>
      <c r="I20" s="769"/>
      <c r="J20" s="772" t="str">
        <f>IF(入力用データシート!B7=入力用データシート!CA8,VLOOKUP('交付③（様式第１（その６））'!AH2,入力用データシート!A159:BL163,9,0),"")</f>
        <v/>
      </c>
      <c r="K20" s="772"/>
      <c r="L20" s="772"/>
      <c r="M20" s="772"/>
      <c r="N20" s="772"/>
      <c r="O20" s="772"/>
      <c r="P20" s="772"/>
      <c r="Q20" s="772"/>
      <c r="R20" s="772"/>
      <c r="S20" s="772"/>
      <c r="T20" s="772"/>
      <c r="U20" s="772"/>
      <c r="V20" s="772"/>
      <c r="W20" s="772"/>
      <c r="X20" s="772"/>
      <c r="Y20" s="772"/>
      <c r="Z20" s="772"/>
      <c r="AA20" s="772"/>
      <c r="AB20" s="772"/>
      <c r="AC20" s="772"/>
      <c r="AD20" s="773"/>
    </row>
    <row r="21" spans="1:30" ht="12.95" customHeight="1">
      <c r="A21" s="742"/>
      <c r="B21" s="743"/>
      <c r="C21" s="743"/>
      <c r="D21" s="743"/>
      <c r="E21" s="743"/>
      <c r="F21" s="743"/>
      <c r="G21" s="769"/>
      <c r="H21" s="769"/>
      <c r="I21" s="769"/>
      <c r="J21" s="772"/>
      <c r="K21" s="772"/>
      <c r="L21" s="772"/>
      <c r="M21" s="772"/>
      <c r="N21" s="772"/>
      <c r="O21" s="772"/>
      <c r="P21" s="772"/>
      <c r="Q21" s="772"/>
      <c r="R21" s="772"/>
      <c r="S21" s="772"/>
      <c r="T21" s="772"/>
      <c r="U21" s="772"/>
      <c r="V21" s="772"/>
      <c r="W21" s="772"/>
      <c r="X21" s="772"/>
      <c r="Y21" s="772"/>
      <c r="Z21" s="772"/>
      <c r="AA21" s="772"/>
      <c r="AB21" s="772"/>
      <c r="AC21" s="772"/>
      <c r="AD21" s="773"/>
    </row>
    <row r="22" spans="1:30" ht="12.95" customHeight="1">
      <c r="A22" s="742"/>
      <c r="B22" s="743"/>
      <c r="C22" s="743"/>
      <c r="D22" s="743"/>
      <c r="E22" s="743"/>
      <c r="F22" s="743"/>
      <c r="G22" s="812" t="s">
        <v>538</v>
      </c>
      <c r="H22" s="769"/>
      <c r="I22" s="769"/>
      <c r="J22" s="772" t="str">
        <f>IF(入力用データシート!B7=入力用データシート!CA8,VLOOKUP('交付③（様式第１（その６））'!AH2,入力用データシート!$A$159:$BL$163,12,0),"")</f>
        <v/>
      </c>
      <c r="K22" s="772"/>
      <c r="L22" s="772"/>
      <c r="M22" s="813"/>
      <c r="N22" s="775" t="s">
        <v>47</v>
      </c>
      <c r="O22" s="776" t="str">
        <f>IF(入力用データシート!B7=入力用データシート!CA8,VLOOKUP('交付③（様式第１（その６））'!AH2,入力用データシート!$A$159:$BL$163,14,0),"")</f>
        <v/>
      </c>
      <c r="P22" s="772"/>
      <c r="Q22" s="772"/>
      <c r="R22" s="772"/>
      <c r="S22" s="772"/>
      <c r="T22" s="772"/>
      <c r="U22" s="769" t="s">
        <v>223</v>
      </c>
      <c r="V22" s="769"/>
      <c r="W22" s="769"/>
      <c r="X22" s="769"/>
      <c r="Y22" s="769"/>
      <c r="Z22" s="769"/>
      <c r="AA22" s="772" t="str">
        <f>IF(入力用データシート!B7=入力用データシート!CA8,VLOOKUP('交付③（様式第１（その６））'!AH2,入力用データシート!$A$159:$BL$163,16,0),"")</f>
        <v/>
      </c>
      <c r="AB22" s="772"/>
      <c r="AC22" s="772"/>
      <c r="AD22" s="773"/>
    </row>
    <row r="23" spans="1:30" ht="12.95" customHeight="1">
      <c r="A23" s="742"/>
      <c r="B23" s="743"/>
      <c r="C23" s="743"/>
      <c r="D23" s="743"/>
      <c r="E23" s="743"/>
      <c r="F23" s="743"/>
      <c r="G23" s="769"/>
      <c r="H23" s="769"/>
      <c r="I23" s="769"/>
      <c r="J23" s="772"/>
      <c r="K23" s="772"/>
      <c r="L23" s="772"/>
      <c r="M23" s="813"/>
      <c r="N23" s="775"/>
      <c r="O23" s="776"/>
      <c r="P23" s="772"/>
      <c r="Q23" s="772"/>
      <c r="R23" s="772"/>
      <c r="S23" s="772"/>
      <c r="T23" s="772"/>
      <c r="U23" s="769"/>
      <c r="V23" s="769"/>
      <c r="W23" s="769"/>
      <c r="X23" s="769"/>
      <c r="Y23" s="769"/>
      <c r="Z23" s="769"/>
      <c r="AA23" s="772"/>
      <c r="AB23" s="772"/>
      <c r="AC23" s="772"/>
      <c r="AD23" s="773"/>
    </row>
    <row r="24" spans="1:30" ht="12.95" customHeight="1">
      <c r="A24" s="837" t="s">
        <v>63</v>
      </c>
      <c r="B24" s="838"/>
      <c r="C24" s="838"/>
      <c r="D24" s="838"/>
      <c r="E24" s="838"/>
      <c r="F24" s="838"/>
      <c r="G24" s="769" t="s">
        <v>64</v>
      </c>
      <c r="H24" s="769"/>
      <c r="I24" s="769"/>
      <c r="J24" s="772" t="str">
        <f>IF(入力用データシート!B7=入力用データシート!CA8,VLOOKUP('交付③（様式第１（その６））'!AH2,入力用データシート!$A$159:$BL$163,18,0),"")</f>
        <v/>
      </c>
      <c r="K24" s="772"/>
      <c r="L24" s="772"/>
      <c r="M24" s="772"/>
      <c r="N24" s="772"/>
      <c r="O24" s="772"/>
      <c r="P24" s="814" t="s">
        <v>224</v>
      </c>
      <c r="Q24" s="815"/>
      <c r="R24" s="815"/>
      <c r="S24" s="815"/>
      <c r="T24" s="815"/>
      <c r="U24" s="772" t="str">
        <f>IF(入力用データシート!B7=入力用データシート!CA8,VLOOKUP('交付③（様式第１（その６））'!AH2,入力用データシート!$A$159:$BL$163,20,0),"")</f>
        <v/>
      </c>
      <c r="V24" s="772"/>
      <c r="W24" s="772"/>
      <c r="X24" s="772"/>
      <c r="Y24" s="772"/>
      <c r="Z24" s="772"/>
      <c r="AA24" s="772"/>
      <c r="AB24" s="772"/>
      <c r="AC24" s="772"/>
      <c r="AD24" s="773"/>
    </row>
    <row r="25" spans="1:30" ht="12.95" customHeight="1">
      <c r="A25" s="839"/>
      <c r="B25" s="840"/>
      <c r="C25" s="840"/>
      <c r="D25" s="840"/>
      <c r="E25" s="840"/>
      <c r="F25" s="840"/>
      <c r="G25" s="769"/>
      <c r="H25" s="769"/>
      <c r="I25" s="769"/>
      <c r="J25" s="772"/>
      <c r="K25" s="772"/>
      <c r="L25" s="772"/>
      <c r="M25" s="772"/>
      <c r="N25" s="772"/>
      <c r="O25" s="772"/>
      <c r="P25" s="815"/>
      <c r="Q25" s="815"/>
      <c r="R25" s="815"/>
      <c r="S25" s="815"/>
      <c r="T25" s="815"/>
      <c r="U25" s="772"/>
      <c r="V25" s="772"/>
      <c r="W25" s="772"/>
      <c r="X25" s="772"/>
      <c r="Y25" s="772"/>
      <c r="Z25" s="772"/>
      <c r="AA25" s="772"/>
      <c r="AB25" s="772"/>
      <c r="AC25" s="772"/>
      <c r="AD25" s="773"/>
    </row>
    <row r="26" spans="1:30" ht="12.95" customHeight="1">
      <c r="A26" s="839"/>
      <c r="B26" s="840"/>
      <c r="C26" s="840"/>
      <c r="D26" s="840"/>
      <c r="E26" s="840"/>
      <c r="F26" s="840"/>
      <c r="G26" s="769" t="s">
        <v>304</v>
      </c>
      <c r="H26" s="769"/>
      <c r="I26" s="769"/>
      <c r="J26" s="810" t="s">
        <v>303</v>
      </c>
      <c r="K26" s="810"/>
      <c r="L26" s="810"/>
      <c r="M26" s="810"/>
      <c r="N26" s="810"/>
      <c r="O26" s="810"/>
      <c r="P26" s="810"/>
      <c r="Q26" s="810"/>
      <c r="R26" s="810"/>
      <c r="S26" s="810"/>
      <c r="T26" s="810"/>
      <c r="U26" s="810"/>
      <c r="V26" s="810"/>
      <c r="W26" s="810"/>
      <c r="X26" s="810"/>
      <c r="Y26" s="810"/>
      <c r="Z26" s="810"/>
      <c r="AA26" s="810"/>
      <c r="AB26" s="810"/>
      <c r="AC26" s="810"/>
      <c r="AD26" s="816"/>
    </row>
    <row r="27" spans="1:30" ht="12.95" customHeight="1">
      <c r="A27" s="839"/>
      <c r="B27" s="840"/>
      <c r="C27" s="840"/>
      <c r="D27" s="840"/>
      <c r="E27" s="840"/>
      <c r="F27" s="840"/>
      <c r="G27" s="769"/>
      <c r="H27" s="769"/>
      <c r="I27" s="769"/>
      <c r="J27" s="810"/>
      <c r="K27" s="810"/>
      <c r="L27" s="810"/>
      <c r="M27" s="810"/>
      <c r="N27" s="810"/>
      <c r="O27" s="810"/>
      <c r="P27" s="810"/>
      <c r="Q27" s="810"/>
      <c r="R27" s="810"/>
      <c r="S27" s="810"/>
      <c r="T27" s="810"/>
      <c r="U27" s="810"/>
      <c r="V27" s="810"/>
      <c r="W27" s="810"/>
      <c r="X27" s="810"/>
      <c r="Y27" s="810"/>
      <c r="Z27" s="810"/>
      <c r="AA27" s="810"/>
      <c r="AB27" s="810"/>
      <c r="AC27" s="810"/>
      <c r="AD27" s="816"/>
    </row>
    <row r="28" spans="1:30" ht="12.95" customHeight="1">
      <c r="A28" s="839"/>
      <c r="B28" s="840"/>
      <c r="C28" s="840"/>
      <c r="D28" s="840"/>
      <c r="E28" s="840"/>
      <c r="F28" s="840"/>
      <c r="G28" s="769" t="s">
        <v>307</v>
      </c>
      <c r="H28" s="769"/>
      <c r="I28" s="769"/>
      <c r="J28" s="810" t="s">
        <v>521</v>
      </c>
      <c r="K28" s="810"/>
      <c r="L28" s="811"/>
      <c r="M28" s="817" t="str">
        <f>IF(入力用データシート!B7=入力用データシート!CA8,VLOOKUP('交付③（様式第１（その６））'!AH2,入力用データシート!$A$159:$BL$163,28,0),"")</f>
        <v/>
      </c>
      <c r="N28" s="817"/>
      <c r="O28" s="817"/>
      <c r="P28" s="817"/>
      <c r="Q28" s="817"/>
      <c r="R28" s="817"/>
      <c r="S28" s="817"/>
      <c r="T28" s="817"/>
      <c r="U28" s="817"/>
      <c r="V28" s="817"/>
      <c r="W28" s="817"/>
      <c r="X28" s="817"/>
      <c r="Y28" s="817"/>
      <c r="Z28" s="817"/>
      <c r="AA28" s="817"/>
      <c r="AB28" s="817"/>
      <c r="AC28" s="819" t="s">
        <v>511</v>
      </c>
      <c r="AD28" s="820"/>
    </row>
    <row r="29" spans="1:30" ht="12.95" customHeight="1">
      <c r="A29" s="839"/>
      <c r="B29" s="840"/>
      <c r="C29" s="840"/>
      <c r="D29" s="840"/>
      <c r="E29" s="840"/>
      <c r="F29" s="840"/>
      <c r="G29" s="769"/>
      <c r="H29" s="769"/>
      <c r="I29" s="769"/>
      <c r="J29" s="810"/>
      <c r="K29" s="810"/>
      <c r="L29" s="811"/>
      <c r="M29" s="818"/>
      <c r="N29" s="818"/>
      <c r="O29" s="818"/>
      <c r="P29" s="818"/>
      <c r="Q29" s="818"/>
      <c r="R29" s="818"/>
      <c r="S29" s="818"/>
      <c r="T29" s="818"/>
      <c r="U29" s="818"/>
      <c r="V29" s="818"/>
      <c r="W29" s="818"/>
      <c r="X29" s="818"/>
      <c r="Y29" s="818"/>
      <c r="Z29" s="818"/>
      <c r="AA29" s="818"/>
      <c r="AB29" s="818"/>
      <c r="AC29" s="821"/>
      <c r="AD29" s="822"/>
    </row>
    <row r="30" spans="1:30" ht="12.95" customHeight="1">
      <c r="A30" s="839"/>
      <c r="B30" s="840"/>
      <c r="C30" s="840"/>
      <c r="D30" s="840"/>
      <c r="E30" s="840"/>
      <c r="F30" s="840"/>
      <c r="G30" s="823" t="s">
        <v>966</v>
      </c>
      <c r="H30" s="824"/>
      <c r="I30" s="825"/>
      <c r="J30" s="810"/>
      <c r="K30" s="810"/>
      <c r="L30" s="811"/>
      <c r="M30" s="817" t="str">
        <f>IF(入力用データシート!B7=入力用データシート!CA8,VLOOKUP('交付③（様式第１（その６））'!AH2,入力用データシート!$A$159:$BL$163,30,0),"")</f>
        <v/>
      </c>
      <c r="N30" s="817"/>
      <c r="O30" s="817"/>
      <c r="P30" s="817"/>
      <c r="Q30" s="817"/>
      <c r="R30" s="817"/>
      <c r="S30" s="817"/>
      <c r="T30" s="817"/>
      <c r="U30" s="817"/>
      <c r="V30" s="817"/>
      <c r="W30" s="817"/>
      <c r="X30" s="817"/>
      <c r="Y30" s="817"/>
      <c r="Z30" s="817"/>
      <c r="AA30" s="817"/>
      <c r="AB30" s="817"/>
      <c r="AC30" s="819" t="s">
        <v>512</v>
      </c>
      <c r="AD30" s="820"/>
    </row>
    <row r="31" spans="1:30" ht="12.95" customHeight="1">
      <c r="A31" s="839"/>
      <c r="B31" s="840"/>
      <c r="C31" s="840"/>
      <c r="D31" s="840"/>
      <c r="E31" s="840"/>
      <c r="F31" s="840"/>
      <c r="G31" s="826"/>
      <c r="H31" s="827"/>
      <c r="I31" s="828"/>
      <c r="J31" s="810"/>
      <c r="K31" s="810"/>
      <c r="L31" s="811"/>
      <c r="M31" s="818"/>
      <c r="N31" s="818"/>
      <c r="O31" s="818"/>
      <c r="P31" s="818"/>
      <c r="Q31" s="818"/>
      <c r="R31" s="818"/>
      <c r="S31" s="818"/>
      <c r="T31" s="818"/>
      <c r="U31" s="818"/>
      <c r="V31" s="818"/>
      <c r="W31" s="818"/>
      <c r="X31" s="818"/>
      <c r="Y31" s="818"/>
      <c r="Z31" s="818"/>
      <c r="AA31" s="818"/>
      <c r="AB31" s="818"/>
      <c r="AC31" s="821"/>
      <c r="AD31" s="822"/>
    </row>
    <row r="32" spans="1:30" ht="12.95" customHeight="1">
      <c r="A32" s="839"/>
      <c r="B32" s="840"/>
      <c r="C32" s="840"/>
      <c r="D32" s="840"/>
      <c r="E32" s="840"/>
      <c r="F32" s="840"/>
      <c r="G32" s="850" t="s">
        <v>513</v>
      </c>
      <c r="H32" s="851"/>
      <c r="I32" s="852"/>
      <c r="J32" s="810"/>
      <c r="K32" s="810"/>
      <c r="L32" s="811"/>
      <c r="M32" s="817" t="str">
        <f>IF(入力用データシート!B7=入力用データシート!CA8,VLOOKUP('交付③（様式第１（その６））'!AH2,入力用データシート!$A$159:$BL$163,33,0),"")</f>
        <v/>
      </c>
      <c r="N32" s="817"/>
      <c r="O32" s="817"/>
      <c r="P32" s="817"/>
      <c r="Q32" s="817"/>
      <c r="R32" s="817"/>
      <c r="S32" s="817"/>
      <c r="T32" s="817"/>
      <c r="U32" s="817"/>
      <c r="V32" s="817"/>
      <c r="W32" s="817"/>
      <c r="X32" s="817"/>
      <c r="Y32" s="817"/>
      <c r="Z32" s="817"/>
      <c r="AA32" s="817"/>
      <c r="AB32" s="817"/>
      <c r="AC32" s="819" t="s">
        <v>512</v>
      </c>
      <c r="AD32" s="820"/>
    </row>
    <row r="33" spans="1:30" ht="12.95" customHeight="1">
      <c r="A33" s="839"/>
      <c r="B33" s="840"/>
      <c r="C33" s="840"/>
      <c r="D33" s="840"/>
      <c r="E33" s="840"/>
      <c r="F33" s="840"/>
      <c r="G33" s="853"/>
      <c r="H33" s="854"/>
      <c r="I33" s="855"/>
      <c r="J33" s="810"/>
      <c r="K33" s="810"/>
      <c r="L33" s="811"/>
      <c r="M33" s="818"/>
      <c r="N33" s="818"/>
      <c r="O33" s="818"/>
      <c r="P33" s="818"/>
      <c r="Q33" s="818"/>
      <c r="R33" s="818"/>
      <c r="S33" s="818"/>
      <c r="T33" s="818"/>
      <c r="U33" s="818"/>
      <c r="V33" s="818"/>
      <c r="W33" s="818"/>
      <c r="X33" s="818"/>
      <c r="Y33" s="818"/>
      <c r="Z33" s="818"/>
      <c r="AA33" s="818"/>
      <c r="AB33" s="818"/>
      <c r="AC33" s="821"/>
      <c r="AD33" s="822"/>
    </row>
    <row r="34" spans="1:30" ht="12.95" customHeight="1">
      <c r="A34" s="839"/>
      <c r="B34" s="840"/>
      <c r="C34" s="840"/>
      <c r="D34" s="840"/>
      <c r="E34" s="840"/>
      <c r="F34" s="840"/>
      <c r="G34" s="850" t="s">
        <v>514</v>
      </c>
      <c r="H34" s="851"/>
      <c r="I34" s="852"/>
      <c r="J34" s="810"/>
      <c r="K34" s="810"/>
      <c r="L34" s="811"/>
      <c r="M34" s="817" t="str">
        <f>IF(入力用データシート!B7=入力用データシート!CA8,VLOOKUP('交付③（様式第１（その６））'!AH2,入力用データシート!$A$159:$BL$163,35,0),"")</f>
        <v/>
      </c>
      <c r="N34" s="817"/>
      <c r="O34" s="817"/>
      <c r="P34" s="817"/>
      <c r="Q34" s="817"/>
      <c r="R34" s="817"/>
      <c r="S34" s="817"/>
      <c r="T34" s="817"/>
      <c r="U34" s="817"/>
      <c r="V34" s="817"/>
      <c r="W34" s="817"/>
      <c r="X34" s="817"/>
      <c r="Y34" s="817"/>
      <c r="Z34" s="817"/>
      <c r="AA34" s="817"/>
      <c r="AB34" s="817"/>
      <c r="AC34" s="819" t="s">
        <v>512</v>
      </c>
      <c r="AD34" s="820"/>
    </row>
    <row r="35" spans="1:30" ht="12.95" customHeight="1">
      <c r="A35" s="839"/>
      <c r="B35" s="840"/>
      <c r="C35" s="840"/>
      <c r="D35" s="840"/>
      <c r="E35" s="840"/>
      <c r="F35" s="840"/>
      <c r="G35" s="853"/>
      <c r="H35" s="854"/>
      <c r="I35" s="855"/>
      <c r="J35" s="810"/>
      <c r="K35" s="810"/>
      <c r="L35" s="811"/>
      <c r="M35" s="818"/>
      <c r="N35" s="818"/>
      <c r="O35" s="818"/>
      <c r="P35" s="818"/>
      <c r="Q35" s="818"/>
      <c r="R35" s="818"/>
      <c r="S35" s="818"/>
      <c r="T35" s="818"/>
      <c r="U35" s="818"/>
      <c r="V35" s="818"/>
      <c r="W35" s="818"/>
      <c r="X35" s="818"/>
      <c r="Y35" s="818"/>
      <c r="Z35" s="818"/>
      <c r="AA35" s="818"/>
      <c r="AB35" s="818"/>
      <c r="AC35" s="821"/>
      <c r="AD35" s="822"/>
    </row>
    <row r="36" spans="1:30" ht="12.95" customHeight="1">
      <c r="A36" s="839"/>
      <c r="B36" s="840"/>
      <c r="C36" s="840"/>
      <c r="D36" s="840"/>
      <c r="E36" s="840"/>
      <c r="F36" s="840"/>
      <c r="G36" s="850" t="s">
        <v>515</v>
      </c>
      <c r="H36" s="851"/>
      <c r="I36" s="852"/>
      <c r="J36" s="810"/>
      <c r="K36" s="810"/>
      <c r="L36" s="811"/>
      <c r="M36" s="817" t="str">
        <f>IF(入力用データシート!B7=入力用データシート!CA8,VLOOKUP('交付③（様式第１（その６））'!AH2,入力用データシート!$A$159:$BL$163,37,0),"")</f>
        <v/>
      </c>
      <c r="N36" s="817"/>
      <c r="O36" s="817"/>
      <c r="P36" s="817"/>
      <c r="Q36" s="817"/>
      <c r="R36" s="817"/>
      <c r="S36" s="817"/>
      <c r="T36" s="817"/>
      <c r="U36" s="817"/>
      <c r="V36" s="817"/>
      <c r="W36" s="817"/>
      <c r="X36" s="817"/>
      <c r="Y36" s="817"/>
      <c r="Z36" s="817"/>
      <c r="AA36" s="817"/>
      <c r="AB36" s="817"/>
      <c r="AC36" s="819" t="s">
        <v>512</v>
      </c>
      <c r="AD36" s="820"/>
    </row>
    <row r="37" spans="1:30" ht="12.95" customHeight="1">
      <c r="A37" s="839"/>
      <c r="B37" s="840"/>
      <c r="C37" s="840"/>
      <c r="D37" s="840"/>
      <c r="E37" s="840"/>
      <c r="F37" s="840"/>
      <c r="G37" s="853"/>
      <c r="H37" s="854"/>
      <c r="I37" s="855"/>
      <c r="J37" s="810"/>
      <c r="K37" s="810"/>
      <c r="L37" s="811"/>
      <c r="M37" s="818"/>
      <c r="N37" s="818"/>
      <c r="O37" s="818"/>
      <c r="P37" s="818"/>
      <c r="Q37" s="818"/>
      <c r="R37" s="818"/>
      <c r="S37" s="818"/>
      <c r="T37" s="818"/>
      <c r="U37" s="818"/>
      <c r="V37" s="818"/>
      <c r="W37" s="818"/>
      <c r="X37" s="818"/>
      <c r="Y37" s="818"/>
      <c r="Z37" s="818"/>
      <c r="AA37" s="818"/>
      <c r="AB37" s="818"/>
      <c r="AC37" s="821"/>
      <c r="AD37" s="822"/>
    </row>
    <row r="38" spans="1:30" ht="12.95" customHeight="1">
      <c r="A38" s="839"/>
      <c r="B38" s="840"/>
      <c r="C38" s="840"/>
      <c r="D38" s="840"/>
      <c r="E38" s="840"/>
      <c r="F38" s="840"/>
      <c r="G38" s="797" t="s">
        <v>516</v>
      </c>
      <c r="H38" s="797"/>
      <c r="I38" s="797"/>
      <c r="J38" s="810"/>
      <c r="K38" s="810"/>
      <c r="L38" s="811"/>
      <c r="M38" s="817" t="str">
        <f>IF(入力用データシート!B7=入力用データシート!CA8,VLOOKUP('交付③（様式第１（その６））'!AH2,入力用データシート!$A$159:$BL$163,39,0),"")</f>
        <v/>
      </c>
      <c r="N38" s="817"/>
      <c r="O38" s="817"/>
      <c r="P38" s="817"/>
      <c r="Q38" s="817"/>
      <c r="R38" s="817"/>
      <c r="S38" s="817"/>
      <c r="T38" s="817"/>
      <c r="U38" s="817"/>
      <c r="V38" s="817"/>
      <c r="W38" s="817"/>
      <c r="X38" s="817"/>
      <c r="Y38" s="817"/>
      <c r="Z38" s="817"/>
      <c r="AA38" s="817"/>
      <c r="AB38" s="817"/>
      <c r="AC38" s="819" t="s">
        <v>512</v>
      </c>
      <c r="AD38" s="820"/>
    </row>
    <row r="39" spans="1:30" ht="12.95" customHeight="1">
      <c r="A39" s="839"/>
      <c r="B39" s="840"/>
      <c r="C39" s="840"/>
      <c r="D39" s="840"/>
      <c r="E39" s="840"/>
      <c r="F39" s="840"/>
      <c r="G39" s="797"/>
      <c r="H39" s="797"/>
      <c r="I39" s="797"/>
      <c r="J39" s="810"/>
      <c r="K39" s="810"/>
      <c r="L39" s="811"/>
      <c r="M39" s="818"/>
      <c r="N39" s="818"/>
      <c r="O39" s="818"/>
      <c r="P39" s="818"/>
      <c r="Q39" s="818"/>
      <c r="R39" s="818"/>
      <c r="S39" s="818"/>
      <c r="T39" s="818"/>
      <c r="U39" s="818"/>
      <c r="V39" s="818"/>
      <c r="W39" s="818"/>
      <c r="X39" s="818"/>
      <c r="Y39" s="818"/>
      <c r="Z39" s="818"/>
      <c r="AA39" s="818"/>
      <c r="AB39" s="818"/>
      <c r="AC39" s="821"/>
      <c r="AD39" s="822"/>
    </row>
    <row r="40" spans="1:30" ht="12.95" customHeight="1">
      <c r="A40" s="839"/>
      <c r="B40" s="840"/>
      <c r="C40" s="840"/>
      <c r="D40" s="840"/>
      <c r="E40" s="840"/>
      <c r="F40" s="840"/>
      <c r="G40" s="823" t="s">
        <v>517</v>
      </c>
      <c r="H40" s="845"/>
      <c r="I40" s="846"/>
      <c r="J40" s="810"/>
      <c r="K40" s="810"/>
      <c r="L40" s="811"/>
      <c r="M40" s="817" t="str">
        <f>IF(入力用データシート!B7=入力用データシート!CA8,VLOOKUP('交付③（様式第１（その６））'!AH2,入力用データシート!$A$159:$BL$163,41,0),"")</f>
        <v/>
      </c>
      <c r="N40" s="817"/>
      <c r="O40" s="817"/>
      <c r="P40" s="817"/>
      <c r="Q40" s="817"/>
      <c r="R40" s="817"/>
      <c r="S40" s="817"/>
      <c r="T40" s="817"/>
      <c r="U40" s="817"/>
      <c r="V40" s="817"/>
      <c r="W40" s="817"/>
      <c r="X40" s="817"/>
      <c r="Y40" s="817"/>
      <c r="Z40" s="817"/>
      <c r="AA40" s="817"/>
      <c r="AB40" s="817"/>
      <c r="AC40" s="819" t="s">
        <v>512</v>
      </c>
      <c r="AD40" s="820"/>
    </row>
    <row r="41" spans="1:30" ht="12.95" customHeight="1">
      <c r="A41" s="839"/>
      <c r="B41" s="840"/>
      <c r="C41" s="840"/>
      <c r="D41" s="840"/>
      <c r="E41" s="840"/>
      <c r="F41" s="840"/>
      <c r="G41" s="847"/>
      <c r="H41" s="848"/>
      <c r="I41" s="849"/>
      <c r="J41" s="810"/>
      <c r="K41" s="810"/>
      <c r="L41" s="811"/>
      <c r="M41" s="818"/>
      <c r="N41" s="818"/>
      <c r="O41" s="818"/>
      <c r="P41" s="818"/>
      <c r="Q41" s="818"/>
      <c r="R41" s="818"/>
      <c r="S41" s="818"/>
      <c r="T41" s="818"/>
      <c r="U41" s="818"/>
      <c r="V41" s="818"/>
      <c r="W41" s="818"/>
      <c r="X41" s="818"/>
      <c r="Y41" s="818"/>
      <c r="Z41" s="818"/>
      <c r="AA41" s="818"/>
      <c r="AB41" s="818"/>
      <c r="AC41" s="821"/>
      <c r="AD41" s="822"/>
    </row>
    <row r="42" spans="1:30" ht="12.95" customHeight="1">
      <c r="A42" s="839"/>
      <c r="B42" s="840"/>
      <c r="C42" s="840"/>
      <c r="D42" s="840"/>
      <c r="E42" s="840"/>
      <c r="F42" s="840"/>
      <c r="G42" s="856" t="s">
        <v>518</v>
      </c>
      <c r="H42" s="857"/>
      <c r="I42" s="858"/>
      <c r="J42" s="862"/>
      <c r="K42" s="863"/>
      <c r="L42" s="863"/>
      <c r="M42" s="817" t="str">
        <f>IF(入力用データシート!B7=入力用データシート!CA8,VLOOKUP('交付③（様式第１（その６））'!AH2,入力用データシート!$A$159:$BL$163,43,0),"")</f>
        <v/>
      </c>
      <c r="N42" s="817"/>
      <c r="O42" s="817"/>
      <c r="P42" s="817"/>
      <c r="Q42" s="817"/>
      <c r="R42" s="817"/>
      <c r="S42" s="817"/>
      <c r="T42" s="817"/>
      <c r="U42" s="817"/>
      <c r="V42" s="817"/>
      <c r="W42" s="817"/>
      <c r="X42" s="817"/>
      <c r="Y42" s="817"/>
      <c r="Z42" s="817"/>
      <c r="AA42" s="817"/>
      <c r="AB42" s="817"/>
      <c r="AC42" s="819" t="s">
        <v>512</v>
      </c>
      <c r="AD42" s="820"/>
    </row>
    <row r="43" spans="1:30" ht="12.95" customHeight="1">
      <c r="A43" s="839"/>
      <c r="B43" s="840"/>
      <c r="C43" s="840"/>
      <c r="D43" s="840"/>
      <c r="E43" s="840"/>
      <c r="F43" s="840"/>
      <c r="G43" s="859"/>
      <c r="H43" s="860"/>
      <c r="I43" s="861"/>
      <c r="J43" s="864"/>
      <c r="K43" s="865"/>
      <c r="L43" s="865"/>
      <c r="M43" s="818"/>
      <c r="N43" s="818"/>
      <c r="O43" s="818"/>
      <c r="P43" s="818"/>
      <c r="Q43" s="818"/>
      <c r="R43" s="818"/>
      <c r="S43" s="818"/>
      <c r="T43" s="818"/>
      <c r="U43" s="818"/>
      <c r="V43" s="818"/>
      <c r="W43" s="818"/>
      <c r="X43" s="818"/>
      <c r="Y43" s="818"/>
      <c r="Z43" s="818"/>
      <c r="AA43" s="818"/>
      <c r="AB43" s="818"/>
      <c r="AC43" s="821"/>
      <c r="AD43" s="822"/>
    </row>
    <row r="44" spans="1:30" ht="12.95" customHeight="1">
      <c r="A44" s="839"/>
      <c r="B44" s="840"/>
      <c r="C44" s="840"/>
      <c r="D44" s="840"/>
      <c r="E44" s="840"/>
      <c r="F44" s="840"/>
      <c r="G44" s="809" t="s">
        <v>519</v>
      </c>
      <c r="H44" s="797"/>
      <c r="I44" s="797"/>
      <c r="J44" s="810" t="s">
        <v>520</v>
      </c>
      <c r="K44" s="810"/>
      <c r="L44" s="811"/>
      <c r="M44" s="817" t="str">
        <f>IF(入力用データシート!B7=入力用データシート!CA8,VLOOKUP('交付③（様式第１（その６））'!AH2,入力用データシート!$A$159:$BL$163,46,0),"")</f>
        <v/>
      </c>
      <c r="N44" s="817"/>
      <c r="O44" s="817"/>
      <c r="P44" s="817"/>
      <c r="Q44" s="817"/>
      <c r="R44" s="817"/>
      <c r="S44" s="817"/>
      <c r="T44" s="817"/>
      <c r="U44" s="817"/>
      <c r="V44" s="817"/>
      <c r="W44" s="817"/>
      <c r="X44" s="817"/>
      <c r="Y44" s="817"/>
      <c r="Z44" s="817"/>
      <c r="AA44" s="817"/>
      <c r="AB44" s="817"/>
      <c r="AC44" s="819" t="s">
        <v>512</v>
      </c>
      <c r="AD44" s="820"/>
    </row>
    <row r="45" spans="1:30" ht="12.95" customHeight="1">
      <c r="A45" s="839"/>
      <c r="B45" s="840"/>
      <c r="C45" s="840"/>
      <c r="D45" s="840"/>
      <c r="E45" s="840"/>
      <c r="F45" s="840"/>
      <c r="G45" s="797"/>
      <c r="H45" s="797"/>
      <c r="I45" s="797"/>
      <c r="J45" s="810"/>
      <c r="K45" s="810"/>
      <c r="L45" s="811"/>
      <c r="M45" s="818"/>
      <c r="N45" s="818"/>
      <c r="O45" s="818"/>
      <c r="P45" s="818"/>
      <c r="Q45" s="818"/>
      <c r="R45" s="818"/>
      <c r="S45" s="818"/>
      <c r="T45" s="818"/>
      <c r="U45" s="818"/>
      <c r="V45" s="818"/>
      <c r="W45" s="818"/>
      <c r="X45" s="818"/>
      <c r="Y45" s="818"/>
      <c r="Z45" s="818"/>
      <c r="AA45" s="818"/>
      <c r="AB45" s="818"/>
      <c r="AC45" s="821"/>
      <c r="AD45" s="822"/>
    </row>
    <row r="46" spans="1:30" s="50" customFormat="1" ht="12.95" customHeight="1">
      <c r="A46" s="839"/>
      <c r="B46" s="840"/>
      <c r="C46" s="840"/>
      <c r="D46" s="840"/>
      <c r="E46" s="840"/>
      <c r="F46" s="840"/>
      <c r="G46" s="797" t="s">
        <v>522</v>
      </c>
      <c r="H46" s="797"/>
      <c r="I46" s="797"/>
      <c r="J46" s="799" t="s">
        <v>226</v>
      </c>
      <c r="K46" s="799"/>
      <c r="L46" s="800"/>
      <c r="M46" s="817" t="str">
        <f>IF(入力用データシート!B7=入力用データシート!CA8,VLOOKUP('交付③（様式第１（その６））'!AH2,入力用データシート!$A$159:$BL$163,50,0),"")</f>
        <v/>
      </c>
      <c r="N46" s="817"/>
      <c r="O46" s="817"/>
      <c r="P46" s="817"/>
      <c r="Q46" s="817"/>
      <c r="R46" s="817"/>
      <c r="S46" s="817"/>
      <c r="T46" s="817"/>
      <c r="U46" s="817"/>
      <c r="V46" s="817"/>
      <c r="W46" s="817"/>
      <c r="X46" s="817"/>
      <c r="Y46" s="817"/>
      <c r="Z46" s="817"/>
      <c r="AA46" s="817"/>
      <c r="AB46" s="817"/>
      <c r="AC46" s="819" t="s">
        <v>512</v>
      </c>
      <c r="AD46" s="820"/>
    </row>
    <row r="47" spans="1:30" s="50" customFormat="1" ht="12.95" customHeight="1" thickBot="1">
      <c r="A47" s="839"/>
      <c r="B47" s="840"/>
      <c r="C47" s="840"/>
      <c r="D47" s="840"/>
      <c r="E47" s="840"/>
      <c r="F47" s="840"/>
      <c r="G47" s="798"/>
      <c r="H47" s="798"/>
      <c r="I47" s="798"/>
      <c r="J47" s="801"/>
      <c r="K47" s="801"/>
      <c r="L47" s="802"/>
      <c r="M47" s="818"/>
      <c r="N47" s="818"/>
      <c r="O47" s="818"/>
      <c r="P47" s="818"/>
      <c r="Q47" s="818"/>
      <c r="R47" s="818"/>
      <c r="S47" s="818"/>
      <c r="T47" s="818"/>
      <c r="U47" s="818"/>
      <c r="V47" s="818"/>
      <c r="W47" s="818"/>
      <c r="X47" s="818"/>
      <c r="Y47" s="818"/>
      <c r="Z47" s="818"/>
      <c r="AA47" s="818"/>
      <c r="AB47" s="818"/>
      <c r="AC47" s="821"/>
      <c r="AD47" s="822"/>
    </row>
    <row r="48" spans="1:30" ht="12.95" customHeight="1">
      <c r="A48" s="839"/>
      <c r="B48" s="840"/>
      <c r="C48" s="840"/>
      <c r="D48" s="840"/>
      <c r="E48" s="840"/>
      <c r="F48" s="841"/>
      <c r="G48" s="803" t="s">
        <v>227</v>
      </c>
      <c r="H48" s="803"/>
      <c r="I48" s="803"/>
      <c r="J48" s="805" t="str">
        <f>IF(AND(入力用データシート!B7=入力用データシート!CA8,VLOOKUP(AH2,入力用データシート!A159:BL163,52,0)="有り"),"〇","")</f>
        <v/>
      </c>
      <c r="K48" s="806"/>
      <c r="L48" s="764" t="s">
        <v>89</v>
      </c>
      <c r="M48" s="764"/>
      <c r="N48" s="764"/>
      <c r="O48" s="764"/>
      <c r="P48" s="764"/>
      <c r="Q48" s="759" t="str">
        <f>IF(AND(入力用データシート!B7=入力用データシート!CA8,VLOOKUP(AH2,入力用データシート!A159:BL163,52,0)="無し"),"〇","")</f>
        <v/>
      </c>
      <c r="R48" s="760"/>
      <c r="S48" s="764" t="s">
        <v>90</v>
      </c>
      <c r="T48" s="764"/>
      <c r="U48" s="764"/>
      <c r="V48" s="764"/>
      <c r="W48" s="764"/>
      <c r="X48" s="411"/>
      <c r="Y48" s="411"/>
      <c r="Z48" s="411"/>
      <c r="AA48" s="411"/>
      <c r="AB48" s="411"/>
      <c r="AC48" s="411"/>
      <c r="AD48" s="438"/>
    </row>
    <row r="49" spans="1:30" ht="12.95" customHeight="1" thickBot="1">
      <c r="A49" s="842"/>
      <c r="B49" s="843"/>
      <c r="C49" s="843"/>
      <c r="D49" s="843"/>
      <c r="E49" s="843"/>
      <c r="F49" s="844"/>
      <c r="G49" s="804"/>
      <c r="H49" s="804"/>
      <c r="I49" s="804"/>
      <c r="J49" s="807"/>
      <c r="K49" s="808"/>
      <c r="L49" s="767"/>
      <c r="M49" s="767"/>
      <c r="N49" s="767"/>
      <c r="O49" s="767"/>
      <c r="P49" s="767"/>
      <c r="Q49" s="761"/>
      <c r="R49" s="762"/>
      <c r="S49" s="767"/>
      <c r="T49" s="767"/>
      <c r="U49" s="767"/>
      <c r="V49" s="767"/>
      <c r="W49" s="767"/>
      <c r="X49" s="413"/>
      <c r="Y49" s="413"/>
      <c r="Z49" s="413"/>
      <c r="AA49" s="413"/>
      <c r="AB49" s="413"/>
      <c r="AC49" s="413"/>
      <c r="AD49" s="439"/>
    </row>
    <row r="50" spans="1:30" ht="12.95" customHeight="1">
      <c r="A50" s="829" t="s">
        <v>308</v>
      </c>
      <c r="B50" s="830"/>
      <c r="C50" s="830"/>
      <c r="D50" s="830"/>
      <c r="E50" s="830"/>
      <c r="F50" s="830"/>
      <c r="G50" s="831"/>
      <c r="H50" s="831"/>
      <c r="I50" s="831"/>
      <c r="J50" s="759" t="str">
        <f>IF(AND(入力用データシート!B7=入力用データシート!CA8,VLOOKUP(AH2,入力用データシート!A159:BL163,52,0)="有り"),"〇","")</f>
        <v/>
      </c>
      <c r="K50" s="760"/>
      <c r="L50" s="764" t="s">
        <v>89</v>
      </c>
      <c r="M50" s="764"/>
      <c r="N50" s="764"/>
      <c r="O50" s="764"/>
      <c r="P50" s="764"/>
      <c r="Q50" s="759" t="str">
        <f>IF(AND(入力用データシート!B7=入力用データシート!CA8,VLOOKUP(AH2,入力用データシート!A159:BL163,52,0)="無し"),"〇","")</f>
        <v/>
      </c>
      <c r="R50" s="760"/>
      <c r="S50" s="764" t="s">
        <v>90</v>
      </c>
      <c r="T50" s="764"/>
      <c r="U50" s="764"/>
      <c r="V50" s="764"/>
      <c r="W50" s="764"/>
      <c r="X50" s="415"/>
      <c r="Y50" s="415"/>
      <c r="Z50" s="415"/>
      <c r="AA50" s="415"/>
      <c r="AB50" s="415"/>
      <c r="AC50" s="415"/>
      <c r="AD50" s="440"/>
    </row>
    <row r="51" spans="1:30" ht="12.95" customHeight="1" thickBot="1">
      <c r="A51" s="832"/>
      <c r="B51" s="833"/>
      <c r="C51" s="833"/>
      <c r="D51" s="833"/>
      <c r="E51" s="833"/>
      <c r="F51" s="833"/>
      <c r="G51" s="833"/>
      <c r="H51" s="833"/>
      <c r="I51" s="833"/>
      <c r="J51" s="834"/>
      <c r="K51" s="835"/>
      <c r="L51" s="836"/>
      <c r="M51" s="836"/>
      <c r="N51" s="836"/>
      <c r="O51" s="836"/>
      <c r="P51" s="836"/>
      <c r="Q51" s="834"/>
      <c r="R51" s="835"/>
      <c r="S51" s="836"/>
      <c r="T51" s="836"/>
      <c r="U51" s="836"/>
      <c r="V51" s="836"/>
      <c r="W51" s="836"/>
      <c r="X51" s="441"/>
      <c r="Y51" s="441"/>
      <c r="Z51" s="441"/>
      <c r="AA51" s="441"/>
      <c r="AB51" s="441"/>
      <c r="AC51" s="441"/>
      <c r="AD51" s="442"/>
    </row>
    <row r="52" spans="1:30" s="50" customFormat="1" ht="12.95" customHeight="1" thickTop="1">
      <c r="A52" s="443" t="s">
        <v>228</v>
      </c>
      <c r="B52" s="409"/>
      <c r="C52" s="409" t="s">
        <v>309</v>
      </c>
      <c r="D52" s="409"/>
      <c r="E52" s="409"/>
      <c r="F52" s="409"/>
      <c r="G52" s="409"/>
      <c r="H52" s="409"/>
      <c r="I52" s="409"/>
      <c r="J52" s="409"/>
      <c r="K52" s="409"/>
      <c r="L52" s="409"/>
      <c r="M52" s="409"/>
      <c r="N52" s="409"/>
      <c r="O52" s="409"/>
      <c r="P52" s="409"/>
      <c r="Q52" s="409"/>
      <c r="R52" s="409"/>
      <c r="S52" s="409"/>
      <c r="T52" s="409"/>
      <c r="U52" s="409"/>
      <c r="V52" s="409"/>
      <c r="W52" s="409"/>
      <c r="X52" s="409"/>
      <c r="Y52" s="409"/>
      <c r="Z52" s="409"/>
      <c r="AA52" s="409"/>
      <c r="AB52" s="409"/>
      <c r="AC52" s="409"/>
      <c r="AD52" s="409"/>
    </row>
    <row r="53" spans="1:30" s="50" customFormat="1" ht="12.95" customHeight="1">
      <c r="A53" s="443" t="s">
        <v>229</v>
      </c>
      <c r="B53" s="409"/>
      <c r="C53" s="409" t="s">
        <v>310</v>
      </c>
      <c r="D53" s="409"/>
      <c r="E53" s="409"/>
      <c r="F53" s="409"/>
      <c r="G53" s="409"/>
      <c r="H53" s="409"/>
      <c r="I53" s="409"/>
      <c r="J53" s="409"/>
      <c r="K53" s="409"/>
      <c r="L53" s="409"/>
      <c r="M53" s="409"/>
      <c r="N53" s="409"/>
      <c r="O53" s="409"/>
      <c r="P53" s="409"/>
      <c r="Q53" s="409"/>
      <c r="R53" s="409"/>
      <c r="S53" s="409"/>
      <c r="T53" s="409"/>
      <c r="U53" s="409"/>
      <c r="V53" s="409"/>
      <c r="W53" s="409"/>
      <c r="X53" s="409"/>
      <c r="Y53" s="409"/>
      <c r="Z53" s="409"/>
      <c r="AA53" s="409"/>
      <c r="AB53" s="409"/>
      <c r="AC53" s="409"/>
      <c r="AD53" s="409"/>
    </row>
    <row r="54" spans="1:30" s="50" customFormat="1" ht="12.95" customHeight="1">
      <c r="A54" s="443" t="s">
        <v>230</v>
      </c>
      <c r="B54" s="409"/>
      <c r="C54" s="409" t="s">
        <v>523</v>
      </c>
      <c r="D54" s="409"/>
      <c r="E54" s="409"/>
      <c r="F54" s="409"/>
      <c r="G54" s="409"/>
      <c r="H54" s="409"/>
      <c r="I54" s="409"/>
      <c r="J54" s="409"/>
      <c r="K54" s="409"/>
      <c r="L54" s="409"/>
      <c r="M54" s="409"/>
      <c r="N54" s="409"/>
      <c r="O54" s="409"/>
      <c r="P54" s="409"/>
      <c r="Q54" s="409"/>
      <c r="R54" s="409"/>
      <c r="S54" s="409"/>
      <c r="T54" s="409"/>
      <c r="U54" s="409"/>
      <c r="V54" s="409"/>
      <c r="W54" s="409"/>
      <c r="X54" s="409"/>
      <c r="Y54" s="409"/>
      <c r="Z54" s="409"/>
      <c r="AA54" s="409"/>
      <c r="AB54" s="409"/>
      <c r="AC54" s="409"/>
      <c r="AD54" s="409"/>
    </row>
    <row r="55" spans="1:30" s="50" customFormat="1" ht="12.95" customHeight="1">
      <c r="A55" s="443"/>
      <c r="B55" s="409"/>
      <c r="C55" s="409"/>
      <c r="D55" s="409"/>
      <c r="E55" s="409"/>
      <c r="F55" s="409" t="s">
        <v>311</v>
      </c>
      <c r="G55" s="409"/>
      <c r="H55" s="409"/>
      <c r="I55" s="409"/>
      <c r="J55" s="409"/>
      <c r="K55" s="409"/>
      <c r="L55" s="409"/>
      <c r="M55" s="409"/>
      <c r="N55" s="409"/>
      <c r="O55" s="409"/>
      <c r="P55" s="409"/>
      <c r="Q55" s="409"/>
      <c r="R55" s="409"/>
      <c r="S55" s="409"/>
      <c r="T55" s="409"/>
      <c r="U55" s="409"/>
      <c r="V55" s="409"/>
      <c r="W55" s="409"/>
      <c r="X55" s="409"/>
      <c r="Y55" s="409"/>
      <c r="Z55" s="409"/>
      <c r="AA55" s="409"/>
      <c r="AB55" s="409"/>
      <c r="AC55" s="409"/>
      <c r="AD55" s="409"/>
    </row>
    <row r="56" spans="1:30" s="50" customFormat="1" ht="12.95" customHeight="1">
      <c r="A56" s="443"/>
      <c r="B56" s="409"/>
      <c r="C56" s="409"/>
      <c r="D56" s="409"/>
      <c r="E56" s="409"/>
      <c r="F56" s="409" t="s">
        <v>312</v>
      </c>
      <c r="G56" s="409"/>
      <c r="H56" s="409"/>
      <c r="I56" s="409"/>
      <c r="J56" s="409"/>
      <c r="K56" s="409"/>
      <c r="L56" s="409"/>
      <c r="M56" s="409"/>
      <c r="N56" s="409"/>
      <c r="O56" s="409"/>
      <c r="P56" s="409"/>
      <c r="Q56" s="409"/>
      <c r="R56" s="409"/>
      <c r="S56" s="409"/>
      <c r="T56" s="409"/>
      <c r="U56" s="409"/>
      <c r="V56" s="409"/>
      <c r="W56" s="409"/>
      <c r="X56" s="409"/>
      <c r="Y56" s="409"/>
      <c r="Z56" s="409"/>
      <c r="AA56" s="409"/>
      <c r="AB56" s="409"/>
      <c r="AC56" s="409"/>
      <c r="AD56" s="409"/>
    </row>
    <row r="57" spans="1:30" s="50" customFormat="1" ht="12.95" customHeight="1">
      <c r="A57" s="443"/>
      <c r="B57" s="409"/>
      <c r="C57" s="409"/>
      <c r="D57" s="409"/>
      <c r="E57" s="409"/>
      <c r="F57" s="409" t="s">
        <v>313</v>
      </c>
      <c r="G57" s="409"/>
      <c r="H57" s="409"/>
      <c r="I57" s="409"/>
      <c r="J57" s="409"/>
      <c r="K57" s="409"/>
      <c r="L57" s="409"/>
      <c r="M57" s="409"/>
      <c r="N57" s="409"/>
      <c r="O57" s="409"/>
      <c r="P57" s="409"/>
      <c r="Q57" s="409"/>
      <c r="R57" s="409"/>
      <c r="S57" s="409"/>
      <c r="T57" s="409"/>
      <c r="U57" s="409"/>
      <c r="V57" s="409"/>
      <c r="W57" s="409"/>
      <c r="X57" s="409"/>
      <c r="Y57" s="409"/>
      <c r="Z57" s="409"/>
      <c r="AA57" s="409"/>
      <c r="AB57" s="409"/>
      <c r="AC57" s="409"/>
      <c r="AD57" s="409"/>
    </row>
    <row r="58" spans="1:30" s="50" customFormat="1" ht="12.95" customHeight="1">
      <c r="A58" s="443" t="s">
        <v>231</v>
      </c>
      <c r="B58" s="409"/>
      <c r="C58" s="409" t="s">
        <v>314</v>
      </c>
      <c r="D58" s="409"/>
      <c r="E58" s="409"/>
      <c r="F58" s="409"/>
      <c r="G58" s="409"/>
      <c r="H58" s="409"/>
      <c r="I58" s="409"/>
      <c r="J58" s="409"/>
      <c r="K58" s="409"/>
      <c r="L58" s="409"/>
      <c r="M58" s="409"/>
      <c r="N58" s="409"/>
      <c r="O58" s="409"/>
      <c r="P58" s="409"/>
      <c r="Q58" s="409"/>
      <c r="R58" s="409"/>
      <c r="S58" s="409"/>
      <c r="T58" s="409"/>
      <c r="U58" s="409"/>
      <c r="V58" s="409"/>
      <c r="W58" s="409"/>
      <c r="X58" s="409"/>
      <c r="Y58" s="409"/>
      <c r="Z58" s="409"/>
      <c r="AA58" s="409"/>
      <c r="AB58" s="409"/>
      <c r="AC58" s="409"/>
      <c r="AD58" s="409"/>
    </row>
    <row r="59" spans="1:30" s="50" customFormat="1" ht="12.95" customHeight="1">
      <c r="A59" s="443" t="s">
        <v>232</v>
      </c>
      <c r="B59" s="409"/>
      <c r="C59" s="409" t="s">
        <v>237</v>
      </c>
      <c r="D59" s="409"/>
      <c r="E59" s="409"/>
      <c r="F59" s="409"/>
      <c r="G59" s="409"/>
      <c r="H59" s="409"/>
      <c r="I59" s="409"/>
      <c r="J59" s="409"/>
      <c r="K59" s="409"/>
      <c r="L59" s="409"/>
      <c r="M59" s="409"/>
      <c r="N59" s="409"/>
      <c r="O59" s="409"/>
      <c r="P59" s="409"/>
      <c r="Q59" s="409"/>
      <c r="R59" s="409"/>
      <c r="S59" s="409"/>
      <c r="T59" s="409"/>
      <c r="U59" s="409"/>
      <c r="V59" s="409"/>
      <c r="W59" s="409"/>
      <c r="X59" s="409"/>
      <c r="Y59" s="409"/>
      <c r="Z59" s="409"/>
      <c r="AA59" s="409"/>
      <c r="AB59" s="409"/>
      <c r="AC59" s="409"/>
      <c r="AD59" s="409"/>
    </row>
    <row r="60" spans="1:30" s="50" customFormat="1" ht="9.9499999999999993" customHeight="1">
      <c r="A60" s="443" t="s">
        <v>233</v>
      </c>
      <c r="B60" s="409"/>
      <c r="C60" s="409" t="s">
        <v>524</v>
      </c>
      <c r="D60" s="409"/>
      <c r="E60" s="409"/>
      <c r="F60" s="409"/>
      <c r="G60" s="409"/>
      <c r="H60" s="409"/>
      <c r="I60" s="409"/>
      <c r="J60" s="409"/>
      <c r="K60" s="409"/>
      <c r="L60" s="409"/>
      <c r="M60" s="409"/>
      <c r="N60" s="409"/>
      <c r="O60" s="409"/>
      <c r="P60" s="409"/>
      <c r="Q60" s="409"/>
      <c r="R60" s="409"/>
      <c r="S60" s="409"/>
      <c r="T60" s="409"/>
      <c r="U60" s="409"/>
      <c r="V60" s="409"/>
      <c r="W60" s="409"/>
      <c r="X60" s="409"/>
      <c r="Y60" s="409"/>
      <c r="Z60" s="409"/>
      <c r="AA60" s="409"/>
      <c r="AB60" s="409"/>
      <c r="AC60" s="409"/>
      <c r="AD60" s="409"/>
    </row>
    <row r="61" spans="1:30" s="50" customFormat="1" ht="9.9499999999999993" customHeight="1">
      <c r="A61" s="409"/>
      <c r="B61" s="409"/>
      <c r="C61" s="409" t="s">
        <v>525</v>
      </c>
      <c r="D61" s="409"/>
      <c r="E61" s="409"/>
      <c r="F61" s="409"/>
      <c r="G61" s="409"/>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row>
    <row r="62" spans="1:30" s="50" customFormat="1" ht="9.9499999999999993" customHeight="1">
      <c r="A62" s="443" t="s">
        <v>234</v>
      </c>
      <c r="B62" s="409"/>
      <c r="C62" s="409" t="s">
        <v>526</v>
      </c>
      <c r="D62" s="409"/>
      <c r="E62" s="409"/>
      <c r="F62" s="409"/>
      <c r="G62" s="409"/>
      <c r="H62" s="409"/>
      <c r="I62" s="409"/>
      <c r="J62" s="409"/>
      <c r="K62" s="409"/>
      <c r="L62" s="409"/>
      <c r="M62" s="409"/>
      <c r="N62" s="409"/>
      <c r="O62" s="409"/>
      <c r="P62" s="409"/>
      <c r="Q62" s="409"/>
      <c r="R62" s="409"/>
      <c r="S62" s="409"/>
      <c r="T62" s="409"/>
      <c r="U62" s="409"/>
      <c r="V62" s="409"/>
      <c r="W62" s="409"/>
      <c r="X62" s="409"/>
      <c r="Y62" s="409"/>
      <c r="Z62" s="409"/>
      <c r="AA62" s="409"/>
      <c r="AB62" s="409"/>
      <c r="AC62" s="409"/>
      <c r="AD62" s="409"/>
    </row>
    <row r="63" spans="1:30" s="50" customFormat="1" ht="9.9499999999999993" customHeight="1">
      <c r="A63" s="443"/>
      <c r="B63" s="409"/>
      <c r="C63" s="409" t="s">
        <v>527</v>
      </c>
      <c r="D63" s="409"/>
      <c r="E63" s="409"/>
      <c r="F63" s="409"/>
      <c r="G63" s="409"/>
      <c r="H63" s="409"/>
      <c r="I63" s="409"/>
      <c r="J63" s="409"/>
      <c r="K63" s="409"/>
      <c r="L63" s="409"/>
      <c r="M63" s="409"/>
      <c r="N63" s="409"/>
      <c r="O63" s="409"/>
      <c r="P63" s="409"/>
      <c r="Q63" s="409"/>
      <c r="R63" s="409"/>
      <c r="S63" s="409"/>
      <c r="T63" s="409"/>
      <c r="U63" s="409"/>
      <c r="V63" s="409"/>
      <c r="W63" s="409"/>
      <c r="X63" s="409"/>
      <c r="Y63" s="409"/>
      <c r="Z63" s="409"/>
      <c r="AA63" s="409"/>
      <c r="AB63" s="409"/>
      <c r="AC63" s="409"/>
      <c r="AD63" s="409"/>
    </row>
    <row r="64" spans="1:30" s="50" customFormat="1" ht="9.9499999999999993" customHeight="1">
      <c r="A64" s="443" t="s">
        <v>235</v>
      </c>
      <c r="B64" s="409"/>
      <c r="C64" s="409" t="s">
        <v>315</v>
      </c>
      <c r="D64" s="409"/>
      <c r="E64" s="409"/>
      <c r="F64" s="409"/>
      <c r="G64" s="409"/>
      <c r="H64" s="409"/>
      <c r="I64" s="409"/>
      <c r="J64" s="409"/>
      <c r="K64" s="409"/>
      <c r="L64" s="409"/>
      <c r="M64" s="409"/>
      <c r="N64" s="409"/>
      <c r="O64" s="409"/>
      <c r="P64" s="409"/>
      <c r="Q64" s="409"/>
      <c r="R64" s="409"/>
      <c r="S64" s="409"/>
      <c r="T64" s="409"/>
      <c r="U64" s="409"/>
      <c r="V64" s="409"/>
      <c r="W64" s="409"/>
      <c r="X64" s="409"/>
      <c r="Y64" s="409"/>
      <c r="Z64" s="409"/>
      <c r="AA64" s="409"/>
      <c r="AB64" s="409"/>
      <c r="AC64" s="409"/>
      <c r="AD64" s="409"/>
    </row>
    <row r="65" spans="1:30" s="50" customFormat="1" ht="9.9499999999999993" customHeight="1">
      <c r="A65" s="443" t="s">
        <v>236</v>
      </c>
      <c r="B65" s="409"/>
      <c r="C65" s="409" t="s">
        <v>528</v>
      </c>
      <c r="D65" s="409"/>
      <c r="E65" s="409"/>
      <c r="F65" s="409"/>
      <c r="G65" s="409"/>
      <c r="H65" s="409"/>
      <c r="I65" s="409"/>
      <c r="J65" s="409"/>
      <c r="K65" s="409"/>
      <c r="L65" s="409"/>
      <c r="M65" s="409"/>
      <c r="N65" s="409"/>
      <c r="O65" s="409"/>
      <c r="P65" s="409"/>
      <c r="Q65" s="409"/>
      <c r="R65" s="409"/>
      <c r="S65" s="409"/>
      <c r="T65" s="409"/>
      <c r="U65" s="409"/>
      <c r="V65" s="409"/>
      <c r="W65" s="409"/>
      <c r="X65" s="409"/>
      <c r="Y65" s="409"/>
      <c r="Z65" s="409"/>
      <c r="AA65" s="409"/>
      <c r="AB65" s="409"/>
      <c r="AC65" s="409"/>
      <c r="AD65" s="409"/>
    </row>
    <row r="66" spans="1:30" s="50" customFormat="1" ht="9.9499999999999993" customHeight="1">
      <c r="A66" s="443"/>
      <c r="B66" s="409"/>
      <c r="C66" s="409" t="s">
        <v>529</v>
      </c>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09"/>
    </row>
    <row r="67" spans="1:30" s="50" customFormat="1" ht="9.9499999999999993" customHeight="1">
      <c r="A67" s="444" t="s">
        <v>238</v>
      </c>
      <c r="B67" s="409"/>
      <c r="C67" s="409" t="s">
        <v>530</v>
      </c>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row>
    <row r="68" spans="1:30" s="50" customFormat="1" ht="9.9499999999999993" customHeight="1">
      <c r="A68" s="444" t="s">
        <v>239</v>
      </c>
      <c r="B68" s="409"/>
      <c r="C68" s="409" t="s">
        <v>531</v>
      </c>
      <c r="D68" s="409"/>
      <c r="E68" s="409"/>
      <c r="F68" s="409"/>
      <c r="G68" s="409"/>
      <c r="H68" s="409"/>
      <c r="I68" s="409"/>
      <c r="J68" s="409"/>
      <c r="K68" s="409"/>
      <c r="L68" s="409"/>
      <c r="M68" s="409"/>
      <c r="N68" s="409"/>
      <c r="O68" s="409"/>
      <c r="P68" s="409"/>
      <c r="Q68" s="409"/>
      <c r="R68" s="409"/>
      <c r="S68" s="409"/>
      <c r="T68" s="409"/>
      <c r="U68" s="409"/>
      <c r="V68" s="409"/>
      <c r="W68" s="409"/>
      <c r="X68" s="409"/>
      <c r="Y68" s="409"/>
      <c r="Z68" s="409"/>
      <c r="AA68" s="409"/>
      <c r="AB68" s="409"/>
      <c r="AC68" s="409"/>
      <c r="AD68" s="409"/>
    </row>
    <row r="69" spans="1:30" s="50" customFormat="1" ht="9.9499999999999993" customHeight="1">
      <c r="A69" s="444" t="s">
        <v>532</v>
      </c>
      <c r="B69" s="409"/>
      <c r="C69" s="409" t="s">
        <v>533</v>
      </c>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09"/>
    </row>
    <row r="70" spans="1:30" s="50" customFormat="1" ht="9.9499999999999993" customHeight="1">
      <c r="A70" s="409" t="s">
        <v>316</v>
      </c>
      <c r="B70" s="409"/>
      <c r="C70" s="409" t="s">
        <v>317</v>
      </c>
      <c r="D70" s="409"/>
      <c r="E70" s="409"/>
      <c r="F70" s="409"/>
      <c r="G70" s="409"/>
      <c r="H70" s="409"/>
      <c r="I70" s="409"/>
      <c r="J70" s="409"/>
      <c r="K70" s="409"/>
      <c r="L70" s="409"/>
      <c r="M70" s="409"/>
      <c r="N70" s="409"/>
      <c r="O70" s="409"/>
      <c r="P70" s="409"/>
      <c r="Q70" s="409"/>
      <c r="R70" s="409"/>
      <c r="S70" s="409"/>
      <c r="T70" s="409"/>
      <c r="U70" s="409"/>
      <c r="V70" s="409"/>
      <c r="W70" s="409"/>
      <c r="X70" s="409"/>
      <c r="Y70" s="409"/>
      <c r="Z70" s="409"/>
      <c r="AA70" s="409"/>
      <c r="AB70" s="409"/>
      <c r="AC70" s="409"/>
      <c r="AD70" s="409"/>
    </row>
    <row r="71" spans="1:30" ht="9.9499999999999993" customHeight="1">
      <c r="A71" s="409"/>
      <c r="C71" s="409"/>
    </row>
    <row r="72" spans="1:30" ht="9.9499999999999993" customHeight="1">
      <c r="A72" s="409"/>
      <c r="C72" s="409"/>
    </row>
    <row r="73" spans="1:30" ht="9.9499999999999993" customHeight="1"/>
    <row r="74" spans="1:30" ht="9.9499999999999993" customHeight="1"/>
    <row r="75" spans="1:30" ht="9.9499999999999993" customHeight="1"/>
    <row r="76" spans="1:30" ht="9.9499999999999993" customHeight="1"/>
    <row r="77" spans="1:30" ht="9.9499999999999993" customHeight="1"/>
    <row r="78" spans="1:30" ht="9.9499999999999993" customHeight="1"/>
  </sheetData>
  <sheetProtection algorithmName="SHA-512" hashValue="9mufYIH5FcNjUeNGKEI2J+AP2fimEh+RLxEbWsKhuYaeRYwy/rN9p1ObZ0+ImMqrqma98jatA5unxPdQ8KRjQA==" saltValue="ikKfsClhb3xJtObw6s/YRQ==" spinCount="100000" sheet="1" objects="1" scenarios="1" selectLockedCells="1"/>
  <mergeCells count="104">
    <mergeCell ref="G32:I33"/>
    <mergeCell ref="J32:L33"/>
    <mergeCell ref="M44:AB45"/>
    <mergeCell ref="AC44:AD45"/>
    <mergeCell ref="M46:AB47"/>
    <mergeCell ref="AC46:AD47"/>
    <mergeCell ref="M38:AB39"/>
    <mergeCell ref="AC38:AD39"/>
    <mergeCell ref="M40:AB41"/>
    <mergeCell ref="AC40:AD41"/>
    <mergeCell ref="G42:I43"/>
    <mergeCell ref="J42:L43"/>
    <mergeCell ref="M42:AB43"/>
    <mergeCell ref="AC42:AD43"/>
    <mergeCell ref="M28:AB29"/>
    <mergeCell ref="AC28:AD29"/>
    <mergeCell ref="M30:AB31"/>
    <mergeCell ref="AC30:AD31"/>
    <mergeCell ref="M32:AB33"/>
    <mergeCell ref="AC32:AD33"/>
    <mergeCell ref="G30:I31"/>
    <mergeCell ref="J30:L31"/>
    <mergeCell ref="A50:I51"/>
    <mergeCell ref="J50:K51"/>
    <mergeCell ref="L50:P51"/>
    <mergeCell ref="Q50:R51"/>
    <mergeCell ref="S50:W51"/>
    <mergeCell ref="A24:F49"/>
    <mergeCell ref="G40:I41"/>
    <mergeCell ref="J40:L41"/>
    <mergeCell ref="G34:I35"/>
    <mergeCell ref="J34:L35"/>
    <mergeCell ref="M34:AB35"/>
    <mergeCell ref="AC34:AD35"/>
    <mergeCell ref="G36:I37"/>
    <mergeCell ref="J36:L37"/>
    <mergeCell ref="M36:AB37"/>
    <mergeCell ref="AC36:AD37"/>
    <mergeCell ref="AH2:AK4"/>
    <mergeCell ref="G46:I47"/>
    <mergeCell ref="J46:L47"/>
    <mergeCell ref="G48:I49"/>
    <mergeCell ref="J48:K49"/>
    <mergeCell ref="L48:P49"/>
    <mergeCell ref="Q48:R49"/>
    <mergeCell ref="S48:W49"/>
    <mergeCell ref="G44:I45"/>
    <mergeCell ref="J44:L45"/>
    <mergeCell ref="G20:I21"/>
    <mergeCell ref="J20:AD21"/>
    <mergeCell ref="G22:I23"/>
    <mergeCell ref="J22:M23"/>
    <mergeCell ref="G24:I25"/>
    <mergeCell ref="J24:O25"/>
    <mergeCell ref="P24:T25"/>
    <mergeCell ref="U24:AD25"/>
    <mergeCell ref="G26:I27"/>
    <mergeCell ref="J26:AD27"/>
    <mergeCell ref="G28:I29"/>
    <mergeCell ref="J28:L29"/>
    <mergeCell ref="G38:I39"/>
    <mergeCell ref="J38:L39"/>
    <mergeCell ref="S14:W15"/>
    <mergeCell ref="X14:Y15"/>
    <mergeCell ref="Z14:AD15"/>
    <mergeCell ref="G12:I15"/>
    <mergeCell ref="J12:K13"/>
    <mergeCell ref="L12:P13"/>
    <mergeCell ref="Q12:R13"/>
    <mergeCell ref="S12:W13"/>
    <mergeCell ref="N22:N23"/>
    <mergeCell ref="O22:T23"/>
    <mergeCell ref="U22:Z23"/>
    <mergeCell ref="AA22:AD23"/>
    <mergeCell ref="X12:Y13"/>
    <mergeCell ref="G16:I17"/>
    <mergeCell ref="J16:K17"/>
    <mergeCell ref="L16:T17"/>
    <mergeCell ref="U16:U17"/>
    <mergeCell ref="V16:AD17"/>
    <mergeCell ref="A1:I2"/>
    <mergeCell ref="A5:F7"/>
    <mergeCell ref="G5:I7"/>
    <mergeCell ref="J5:AD7"/>
    <mergeCell ref="A8:F23"/>
    <mergeCell ref="G8:I11"/>
    <mergeCell ref="J8:K9"/>
    <mergeCell ref="L8:P9"/>
    <mergeCell ref="Q8:R9"/>
    <mergeCell ref="S8:W9"/>
    <mergeCell ref="X8:Y9"/>
    <mergeCell ref="Z8:AD9"/>
    <mergeCell ref="J10:K11"/>
    <mergeCell ref="L10:P11"/>
    <mergeCell ref="Q10:R11"/>
    <mergeCell ref="S10:W11"/>
    <mergeCell ref="X10:Y11"/>
    <mergeCell ref="Z10:AD11"/>
    <mergeCell ref="G18:I19"/>
    <mergeCell ref="J18:AD19"/>
    <mergeCell ref="Z12:AD13"/>
    <mergeCell ref="J14:K15"/>
    <mergeCell ref="L14:P15"/>
    <mergeCell ref="Q14:R15"/>
  </mergeCells>
  <phoneticPr fontId="1"/>
  <conditionalFormatting sqref="J22:M23">
    <cfRule type="expression" dxfId="59" priority="5">
      <formula>$J$22=0</formula>
    </cfRule>
  </conditionalFormatting>
  <conditionalFormatting sqref="J24:O25">
    <cfRule type="expression" dxfId="58" priority="3">
      <formula>$J$24=0</formula>
    </cfRule>
  </conditionalFormatting>
  <conditionalFormatting sqref="U24:AD25">
    <cfRule type="expression" dxfId="57" priority="2">
      <formula>$U$24=0</formula>
    </cfRule>
  </conditionalFormatting>
  <conditionalFormatting sqref="AA22:AD23">
    <cfRule type="expression" dxfId="56" priority="4">
      <formula>$AA$22=0</formula>
    </cfRule>
  </conditionalFormatting>
  <pageMargins left="0.7" right="0.7" top="0.75" bottom="0.75" header="0.3" footer="0.3"/>
  <pageSetup paperSize="9" scale="7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8B2F4C2-D224-41C2-AA55-897845BF0F3B}">
          <x14:formula1>
            <xm:f>入力用データシート!$A$159:$A$163</xm:f>
          </x14:formula1>
          <xm:sqref>AH2:AK4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3C0A3-3E60-4522-97DA-917BE43DE0DA}">
  <sheetPr codeName="Sheet5">
    <tabColor theme="0"/>
  </sheetPr>
  <dimension ref="A1:AF60"/>
  <sheetViews>
    <sheetView showGridLines="0" showZeros="0" view="pageBreakPreview" zoomScaleNormal="100" zoomScaleSheetLayoutView="100" workbookViewId="0">
      <selection sqref="A1:I2"/>
    </sheetView>
  </sheetViews>
  <sheetFormatPr defaultColWidth="9" defaultRowHeight="13.5"/>
  <cols>
    <col min="1" max="43" width="2.625" style="1" customWidth="1"/>
    <col min="44" max="16384" width="9" style="1"/>
  </cols>
  <sheetData>
    <row r="1" spans="1:32" ht="12.95" customHeight="1">
      <c r="A1" s="703" t="s">
        <v>261</v>
      </c>
      <c r="B1" s="703"/>
      <c r="C1" s="703"/>
      <c r="D1" s="703"/>
      <c r="E1" s="703"/>
      <c r="F1" s="703"/>
      <c r="G1" s="703"/>
      <c r="H1" s="703"/>
      <c r="I1" s="703"/>
    </row>
    <row r="2" spans="1:32" ht="12.95" customHeight="1">
      <c r="A2" s="703"/>
      <c r="B2" s="703"/>
      <c r="C2" s="703"/>
      <c r="D2" s="703"/>
      <c r="E2" s="703"/>
      <c r="F2" s="703"/>
      <c r="G2" s="703"/>
      <c r="H2" s="703"/>
      <c r="I2" s="703"/>
      <c r="Y2" s="110"/>
      <c r="Z2" s="869">
        <f>IF(AND(入力用データシート!B7=入力用データシート!CA8,入力用データシート!B103=入力用データシート!CE8),"令和　　年　　月　　日",入力用データシート!B15)</f>
        <v>0</v>
      </c>
      <c r="AA2" s="869"/>
      <c r="AB2" s="869"/>
      <c r="AC2" s="869"/>
      <c r="AD2" s="869"/>
      <c r="AE2" s="869"/>
      <c r="AF2" s="869"/>
    </row>
    <row r="3" spans="1:32" ht="12.95" customHeight="1">
      <c r="X3" s="110"/>
      <c r="Y3" s="110"/>
      <c r="Z3" s="110"/>
      <c r="AA3" s="110"/>
      <c r="AB3" s="110"/>
      <c r="AC3" s="110"/>
      <c r="AD3" s="110"/>
      <c r="AE3" s="110"/>
      <c r="AF3" s="110"/>
    </row>
    <row r="4" spans="1:32" ht="20.100000000000001" customHeight="1">
      <c r="A4" s="867" t="s">
        <v>262</v>
      </c>
      <c r="B4" s="867"/>
      <c r="C4" s="867"/>
      <c r="D4" s="867"/>
      <c r="E4" s="867"/>
      <c r="F4" s="867"/>
      <c r="G4" s="867"/>
      <c r="H4" s="867"/>
      <c r="I4" s="867"/>
      <c r="J4" s="867"/>
      <c r="K4" s="867"/>
      <c r="L4" s="867"/>
      <c r="M4" s="867"/>
      <c r="N4" s="867"/>
      <c r="O4" s="867"/>
      <c r="P4" s="867"/>
      <c r="Q4" s="867"/>
      <c r="R4" s="867"/>
      <c r="S4" s="867"/>
      <c r="T4" s="867"/>
      <c r="U4" s="867"/>
      <c r="V4" s="867"/>
      <c r="W4" s="867"/>
      <c r="X4" s="867"/>
      <c r="Y4" s="867"/>
      <c r="Z4" s="867"/>
      <c r="AA4" s="867"/>
      <c r="AB4" s="867"/>
      <c r="AC4" s="867"/>
      <c r="AD4" s="867"/>
      <c r="AE4" s="867"/>
      <c r="AF4" s="867"/>
    </row>
    <row r="5" spans="1:32" ht="20.100000000000001" customHeight="1">
      <c r="A5" s="55"/>
      <c r="B5" s="55"/>
      <c r="C5" s="55"/>
      <c r="D5" s="55"/>
      <c r="E5" s="55"/>
      <c r="F5" s="55"/>
      <c r="G5" s="55"/>
      <c r="H5" s="55"/>
      <c r="I5" s="55"/>
      <c r="J5" s="55"/>
      <c r="K5" s="55"/>
      <c r="L5" s="55"/>
      <c r="M5" s="55"/>
      <c r="N5" s="55"/>
      <c r="O5" s="55"/>
      <c r="P5" s="55"/>
      <c r="Q5" s="55"/>
      <c r="S5" s="55"/>
      <c r="T5" s="55"/>
      <c r="U5" s="55"/>
      <c r="V5" s="55"/>
      <c r="W5" s="55"/>
      <c r="X5" s="55"/>
      <c r="Y5" s="55"/>
      <c r="Z5" s="55"/>
      <c r="AA5" s="55"/>
      <c r="AB5" s="55"/>
      <c r="AC5" s="55"/>
      <c r="AD5" s="55"/>
      <c r="AE5" s="55"/>
      <c r="AF5" s="55"/>
    </row>
    <row r="6" spans="1:32" ht="12.95" customHeight="1">
      <c r="A6" s="1" t="s">
        <v>263</v>
      </c>
    </row>
    <row r="7" spans="1:32" ht="12.95" customHeight="1">
      <c r="A7" s="1" t="s">
        <v>264</v>
      </c>
      <c r="B7" s="1" t="s">
        <v>265</v>
      </c>
    </row>
    <row r="8" spans="1:32" ht="12.95" customHeight="1">
      <c r="W8" s="63"/>
      <c r="X8" s="64"/>
      <c r="Z8" s="63"/>
      <c r="AA8" s="64"/>
      <c r="AB8" s="64"/>
    </row>
    <row r="9" spans="1:32" ht="20.100000000000001" customHeight="1">
      <c r="N9" s="56" t="s">
        <v>967</v>
      </c>
      <c r="O9" s="64"/>
      <c r="P9" s="64"/>
      <c r="Q9" s="64"/>
      <c r="S9" s="64"/>
      <c r="T9" s="64"/>
      <c r="U9" s="64"/>
      <c r="V9" s="868" t="e" cm="1">
        <f t="array" ref="V9">_xlfn.IFS(AND(入力用データシート!B7=入力用データシート!CA8,入力用データシート!B11=入力用データシート!CC8,OR(入力用データシート!B103=入力用データシート!CE9,入力用データシート!B103=入力用データシート!CE10)),入力用データシート!B33&amp;"-"&amp;TEXT(入力用データシート!J33,"0000")&amp;"  "&amp;入力用データシート!B35&amp;" "&amp;入力用データシート!B37,AND(入力用データシート!B7=入力用データシート!CA8,入力用データシート!B11=入力用データシート!CC9,OR(入力用データシート!B103=入力用データシート!CE9,入力用データシート!B103=入力用データシート!CE10)),入力用データシート!B71&amp;"-"&amp;TEXT(入力用データシート!J71,"0000")&amp;"  "&amp;入力用データシート!B73&amp;"  "&amp;入力用データシート!B75,入力用データシート!B7=入力用データシート!CA9,"",AND(入力用データシート!B7=入力用データシート!CA8,入力用データシート!B103=入力用データシート!CE8),"")</f>
        <v>#N/A</v>
      </c>
      <c r="W9" s="868"/>
      <c r="X9" s="868"/>
      <c r="Y9" s="868"/>
      <c r="Z9" s="868"/>
      <c r="AA9" s="868"/>
      <c r="AB9" s="868"/>
      <c r="AC9" s="868"/>
      <c r="AD9" s="868"/>
      <c r="AE9" s="868"/>
      <c r="AF9" s="868"/>
    </row>
    <row r="10" spans="1:32" ht="20.100000000000001" customHeight="1">
      <c r="Q10" s="866" t="s">
        <v>266</v>
      </c>
      <c r="R10" s="866"/>
      <c r="S10" s="866"/>
      <c r="T10" s="866"/>
      <c r="U10" s="866"/>
      <c r="V10" s="866" t="e" cm="1">
        <f t="array" ref="V10">_xlfn.IFS(AND(入力用データシート!B7=入力用データシート!CA8,入力用データシート!B11=入力用データシート!CC8,OR(入力用データシート!B103=入力用データシート!CE9,入力用データシート!B103=入力用データシート!CE10)),入力用データシート!B31,AND(入力用データシート!B7=入力用データシート!CA8,入力用データシート!B11=入力用データシート!CC9,OR(入力用データシート!B103=入力用データシート!CE9,入力用データシート!B103=入力用データシート!CE10)),入力用データシート!B69,入力用データシート!B7=入力用データシート!CA9,"",AND(入力用データシート!B7=入力用データシート!CA8,入力用データシート!B103=入力用データシート!CE8),"")</f>
        <v>#N/A</v>
      </c>
      <c r="W10" s="866"/>
      <c r="X10" s="866"/>
      <c r="Y10" s="866"/>
      <c r="Z10" s="866"/>
      <c r="AA10" s="866"/>
      <c r="AB10" s="866"/>
      <c r="AC10" s="866"/>
      <c r="AD10" s="866"/>
      <c r="AE10" s="866"/>
      <c r="AF10" s="866"/>
    </row>
    <row r="11" spans="1:32" ht="20.100000000000001" customHeight="1">
      <c r="Q11" s="1" t="s">
        <v>275</v>
      </c>
      <c r="W11" s="866" t="e" cm="1">
        <f t="array" ref="W11">_xlfn.IFS(AND(入力用データシート!B7=入力用データシート!CA8,入力用データシート!B11=入力用データシート!CC8,OR(入力用データシート!B103=入力用データシート!CE9,入力用データシート!B103=入力用データシート!CE10)),入力用データシート!B39&amp;" "&amp;入力用データシート!J39,AND(入力用データシート!B7=入力用データシート!CA8,入力用データシート!B11=入力用データシート!CC9,OR(入力用データシート!B103=入力用データシート!CE9,入力用データシート!B103=入力用データシート!CE10)),入力用データシート!B77&amp;" "&amp;入力用データシート!J77,入力用データシート!B7=入力用データシート!CA9,"",AND(入力用データシート!B7=入力用データシート!CA8,入力用データシート!B103=入力用データシート!CE8),"")</f>
        <v>#N/A</v>
      </c>
      <c r="X11" s="866"/>
      <c r="Y11" s="866"/>
      <c r="Z11" s="866"/>
      <c r="AA11" s="866"/>
      <c r="AB11" s="866"/>
      <c r="AC11" s="866"/>
      <c r="AD11" s="866"/>
      <c r="AE11" s="866"/>
      <c r="AF11" s="866"/>
    </row>
    <row r="12" spans="1:32" ht="20.100000000000001" customHeight="1">
      <c r="Q12" s="6"/>
      <c r="R12" s="6"/>
      <c r="S12" s="6"/>
      <c r="T12" s="6"/>
      <c r="U12" s="6"/>
      <c r="V12" s="6"/>
      <c r="W12" s="6"/>
      <c r="X12" s="6"/>
      <c r="Y12" s="6"/>
      <c r="Z12" s="6"/>
      <c r="AA12" s="6"/>
      <c r="AB12" s="6"/>
      <c r="AC12" s="6"/>
      <c r="AD12" s="6"/>
      <c r="AE12" s="6"/>
      <c r="AF12" s="6"/>
    </row>
    <row r="13" spans="1:32" ht="12.95" customHeight="1"/>
    <row r="14" spans="1:32" ht="12.95" customHeight="1">
      <c r="A14" s="867"/>
      <c r="B14" s="867"/>
      <c r="C14" s="867"/>
      <c r="D14" s="867"/>
      <c r="E14" s="867"/>
      <c r="F14" s="867"/>
      <c r="G14" s="867"/>
      <c r="H14" s="867"/>
      <c r="I14" s="867"/>
      <c r="J14" s="867"/>
      <c r="K14" s="867"/>
      <c r="L14" s="867"/>
      <c r="M14" s="867"/>
      <c r="N14" s="867"/>
      <c r="O14" s="867"/>
      <c r="P14" s="867"/>
      <c r="Q14" s="867"/>
      <c r="R14" s="867"/>
      <c r="S14" s="867"/>
      <c r="T14" s="867"/>
      <c r="U14" s="867"/>
      <c r="V14" s="867"/>
      <c r="W14" s="867"/>
      <c r="X14" s="867"/>
      <c r="Y14" s="867"/>
      <c r="Z14" s="867"/>
      <c r="AA14" s="867"/>
      <c r="AB14" s="867"/>
      <c r="AC14" s="867"/>
      <c r="AD14" s="867"/>
    </row>
    <row r="15" spans="1:32" ht="20.100000000000001" customHeight="1">
      <c r="A15" s="703" t="s">
        <v>276</v>
      </c>
      <c r="B15" s="703"/>
      <c r="C15" s="703"/>
      <c r="D15" s="703"/>
      <c r="E15" s="703"/>
      <c r="F15" s="703"/>
      <c r="G15" s="703"/>
      <c r="H15" s="703"/>
      <c r="I15" s="703"/>
      <c r="J15" s="703"/>
      <c r="K15" s="703"/>
      <c r="L15" s="703"/>
      <c r="M15" s="703"/>
      <c r="N15" s="703"/>
      <c r="O15" s="703"/>
      <c r="P15" s="703"/>
      <c r="Q15" s="703"/>
      <c r="R15" s="703"/>
      <c r="S15" s="703"/>
      <c r="T15" s="703"/>
      <c r="U15" s="703"/>
      <c r="V15" s="703"/>
      <c r="W15" s="703"/>
      <c r="X15" s="703"/>
      <c r="Y15" s="703"/>
      <c r="Z15" s="703"/>
      <c r="AA15" s="703"/>
      <c r="AB15" s="703"/>
      <c r="AC15" s="703"/>
      <c r="AD15" s="703"/>
    </row>
    <row r="16" spans="1:32" ht="14.25" customHeight="1">
      <c r="A16" s="867"/>
      <c r="B16" s="867"/>
      <c r="C16" s="867"/>
      <c r="D16" s="867"/>
      <c r="E16" s="867"/>
      <c r="F16" s="867"/>
      <c r="G16" s="867"/>
      <c r="H16" s="867"/>
      <c r="I16" s="867"/>
      <c r="J16" s="867"/>
      <c r="K16" s="867"/>
      <c r="L16" s="867"/>
      <c r="M16" s="867"/>
      <c r="N16" s="867"/>
      <c r="O16" s="867"/>
      <c r="P16" s="867"/>
      <c r="Q16" s="867"/>
      <c r="R16" s="867"/>
      <c r="S16" s="867"/>
      <c r="T16" s="867"/>
      <c r="U16" s="867"/>
      <c r="V16" s="867"/>
      <c r="W16" s="867"/>
      <c r="X16" s="867"/>
      <c r="Y16" s="867"/>
      <c r="Z16" s="867"/>
      <c r="AA16" s="867"/>
      <c r="AB16" s="867"/>
      <c r="AC16" s="867"/>
      <c r="AD16" s="867"/>
    </row>
    <row r="17" spans="1:32" ht="17.25" customHeight="1">
      <c r="B17" s="1" t="s">
        <v>277</v>
      </c>
    </row>
    <row r="18" spans="1:32" ht="14.25" customHeight="1"/>
    <row r="19" spans="1:32" ht="20.100000000000001" customHeight="1">
      <c r="A19" s="1" t="s">
        <v>267</v>
      </c>
    </row>
    <row r="20" spans="1:32" ht="20.100000000000001" customHeight="1">
      <c r="B20" s="1" t="str">
        <f>IF(AND(入力用データシート!B7=入力用データシート!CA8,入力用データシート!B103=入力用データシート!CE9), "☑", "□")</f>
        <v>□</v>
      </c>
      <c r="C20" s="1" t="s">
        <v>268</v>
      </c>
    </row>
    <row r="21" spans="1:32" ht="20.100000000000001" customHeight="1">
      <c r="B21" s="1" t="str">
        <f>IF(AND(入力用データシート!B7=入力用データシート!CA8,入力用データシート!B103=入力用データシート!CE10), "☑", "□")</f>
        <v>□</v>
      </c>
      <c r="C21" s="1" t="s">
        <v>269</v>
      </c>
    </row>
    <row r="22" spans="1:32" ht="20.100000000000001" customHeight="1">
      <c r="A22" s="65"/>
      <c r="B22" s="66"/>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66"/>
      <c r="AE22" s="66"/>
      <c r="AF22" s="67"/>
    </row>
    <row r="23" spans="1:32" ht="20.100000000000001" customHeight="1">
      <c r="A23" s="68" t="s">
        <v>270</v>
      </c>
      <c r="AF23" s="69"/>
    </row>
    <row r="24" spans="1:32" ht="20.100000000000001" customHeight="1">
      <c r="A24" s="68" t="s">
        <v>271</v>
      </c>
      <c r="AF24" s="69"/>
    </row>
    <row r="25" spans="1:32" ht="20.100000000000001" customHeight="1">
      <c r="A25" s="70"/>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2"/>
    </row>
    <row r="26" spans="1:32" ht="14.45" customHeight="1">
      <c r="A26" s="45"/>
    </row>
    <row r="27" spans="1:32" ht="14.45" customHeight="1"/>
    <row r="28" spans="1:32" s="73" customFormat="1" ht="14.45" customHeight="1">
      <c r="A28" s="73" t="s">
        <v>272</v>
      </c>
      <c r="C28" s="73" t="s">
        <v>273</v>
      </c>
    </row>
    <row r="29" spans="1:32" s="73" customFormat="1" ht="15.75" customHeight="1">
      <c r="A29" s="74" t="s">
        <v>274</v>
      </c>
      <c r="C29" s="73" t="s">
        <v>278</v>
      </c>
    </row>
    <row r="30" spans="1:32" s="73" customFormat="1" ht="15.75" customHeight="1">
      <c r="C30" s="73" t="s">
        <v>279</v>
      </c>
    </row>
    <row r="31" spans="1:32" s="73" customFormat="1" ht="15.75" customHeight="1"/>
    <row r="32" spans="1:32" ht="12.95" customHeight="1"/>
    <row r="33" ht="12.95" customHeight="1"/>
    <row r="34" ht="12.95" customHeight="1"/>
    <row r="35" ht="12.95" customHeight="1"/>
    <row r="36" ht="12.95" customHeight="1"/>
    <row r="37" ht="12.95" customHeight="1"/>
    <row r="38" ht="12.95" customHeight="1"/>
    <row r="39" ht="12.95" customHeight="1"/>
    <row r="40" ht="12.95" customHeight="1"/>
    <row r="41" ht="12.95" customHeight="1"/>
    <row r="42" ht="12.95" customHeight="1"/>
    <row r="43" ht="12.95" customHeight="1"/>
    <row r="44" ht="12.95" customHeight="1"/>
    <row r="45" ht="9.9499999999999993" customHeight="1"/>
    <row r="46" ht="9.9499999999999993" customHeight="1"/>
    <row r="47" ht="9.9499999999999993" customHeight="1"/>
    <row r="48" ht="9.9499999999999993" customHeight="1"/>
    <row r="49" ht="9.9499999999999993" customHeight="1"/>
    <row r="50" ht="9.9499999999999993" customHeight="1"/>
    <row r="51" ht="9.9499999999999993" customHeight="1"/>
    <row r="52" ht="9.9499999999999993" customHeight="1"/>
    <row r="53" ht="9.9499999999999993" customHeight="1"/>
    <row r="54" ht="9.9499999999999993" customHeight="1"/>
    <row r="55" ht="9.9499999999999993" customHeight="1"/>
    <row r="56" ht="9.9499999999999993" customHeight="1"/>
    <row r="57" ht="9.9499999999999993" customHeight="1"/>
    <row r="58" ht="9.9499999999999993" customHeight="1"/>
    <row r="59" ht="9.9499999999999993" customHeight="1"/>
    <row r="60" ht="9.9499999999999993" customHeight="1"/>
  </sheetData>
  <sheetProtection algorithmName="SHA-512" hashValue="0MMn0nrEP37LVWPeqEzFfJ6XIuPxmjMxkXI+ERCZH+KN8raLO+uyfXcxOYiZYOE9v35/rAs9JivHIQbtQT59ng==" saltValue="aMB6Bl+MgN/XtUzDl53bgQ==" spinCount="100000" sheet="1" objects="1" scenarios="1" selectLockedCells="1"/>
  <mergeCells count="10">
    <mergeCell ref="W11:AF11"/>
    <mergeCell ref="A14:AD14"/>
    <mergeCell ref="A15:AD15"/>
    <mergeCell ref="A16:AD16"/>
    <mergeCell ref="A1:I2"/>
    <mergeCell ref="A4:AF4"/>
    <mergeCell ref="V9:AF9"/>
    <mergeCell ref="Q10:U10"/>
    <mergeCell ref="V10:AF10"/>
    <mergeCell ref="Z2:AF2"/>
  </mergeCells>
  <phoneticPr fontId="1"/>
  <pageMargins left="0.7" right="0.7" top="0.75" bottom="0.75" header="0.3" footer="0.3"/>
  <pageSetup paperSize="9" scale="9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B4334-B076-4D24-A4B5-47A0359B2386}">
  <sheetPr codeName="Sheet6">
    <tabColor rgb="FFFFB3B3"/>
  </sheetPr>
  <dimension ref="A1:AF61"/>
  <sheetViews>
    <sheetView showGridLines="0" showZeros="0" view="pageBreakPreview" zoomScaleNormal="100" zoomScaleSheetLayoutView="100" workbookViewId="0">
      <selection activeCell="S10" sqref="S10"/>
    </sheetView>
  </sheetViews>
  <sheetFormatPr defaultColWidth="9" defaultRowHeight="13.5"/>
  <cols>
    <col min="1" max="43" width="2.625" style="1" customWidth="1"/>
    <col min="44" max="16384" width="9" style="1"/>
  </cols>
  <sheetData>
    <row r="1" spans="1:32" ht="12.95" customHeight="1">
      <c r="A1" s="703" t="s">
        <v>280</v>
      </c>
      <c r="B1" s="703"/>
      <c r="C1" s="703"/>
      <c r="D1" s="703"/>
      <c r="E1" s="703"/>
      <c r="F1" s="703"/>
      <c r="G1" s="703"/>
      <c r="H1" s="703"/>
      <c r="I1" s="703"/>
    </row>
    <row r="2" spans="1:32" ht="12.95" customHeight="1">
      <c r="A2" s="703"/>
      <c r="B2" s="703"/>
      <c r="C2" s="703"/>
      <c r="D2" s="703"/>
      <c r="E2" s="703"/>
      <c r="F2" s="703"/>
      <c r="G2" s="703"/>
      <c r="H2" s="703"/>
      <c r="I2" s="703"/>
      <c r="Y2" s="110"/>
      <c r="Z2" s="110"/>
      <c r="AA2" s="873" t="str">
        <f>IF(入力用データシート!B7=入力用データシート!CA8,入力用データシート!B15,"令和　　年　　月　　日")</f>
        <v>令和　　年　　月　　日</v>
      </c>
      <c r="AB2" s="873"/>
      <c r="AC2" s="873"/>
      <c r="AD2" s="873"/>
      <c r="AE2" s="873"/>
      <c r="AF2" s="873"/>
    </row>
    <row r="3" spans="1:32" ht="20.100000000000001" customHeight="1">
      <c r="X3" s="110"/>
      <c r="Y3" s="110"/>
      <c r="Z3" s="110"/>
      <c r="AA3" s="110"/>
      <c r="AB3" s="110"/>
      <c r="AC3" s="110"/>
      <c r="AD3" s="110"/>
      <c r="AE3" s="110"/>
      <c r="AF3" s="110"/>
    </row>
    <row r="4" spans="1:32" ht="20.100000000000001" customHeight="1">
      <c r="A4" s="867" t="s">
        <v>281</v>
      </c>
      <c r="B4" s="867"/>
      <c r="C4" s="867"/>
      <c r="D4" s="867"/>
      <c r="E4" s="867"/>
      <c r="F4" s="867"/>
      <c r="G4" s="867"/>
      <c r="H4" s="867"/>
      <c r="I4" s="867"/>
      <c r="J4" s="867"/>
      <c r="K4" s="867"/>
      <c r="L4" s="867"/>
      <c r="M4" s="867"/>
      <c r="N4" s="867"/>
      <c r="O4" s="867"/>
      <c r="P4" s="867"/>
      <c r="Q4" s="867"/>
      <c r="R4" s="867"/>
      <c r="S4" s="867"/>
      <c r="T4" s="867"/>
      <c r="U4" s="867"/>
      <c r="V4" s="867"/>
      <c r="W4" s="867"/>
      <c r="X4" s="867"/>
      <c r="Y4" s="867"/>
      <c r="Z4" s="867"/>
      <c r="AA4" s="867"/>
      <c r="AB4" s="867"/>
      <c r="AC4" s="867"/>
      <c r="AD4" s="867"/>
      <c r="AE4" s="867"/>
      <c r="AF4" s="867"/>
    </row>
    <row r="5" spans="1:32" ht="12.95" customHeight="1">
      <c r="A5" s="1" t="s">
        <v>263</v>
      </c>
    </row>
    <row r="6" spans="1:32" ht="12.95" customHeight="1">
      <c r="B6" s="1" t="s">
        <v>265</v>
      </c>
    </row>
    <row r="7" spans="1:32" ht="12.95" customHeight="1">
      <c r="A7" s="1" t="s">
        <v>264</v>
      </c>
    </row>
    <row r="8" spans="1:32" ht="12.95" customHeight="1">
      <c r="T8" s="75"/>
      <c r="W8" s="872"/>
      <c r="X8" s="867"/>
      <c r="Y8" s="867"/>
    </row>
    <row r="9" spans="1:32" ht="20.100000000000001" customHeight="1">
      <c r="N9" s="1" t="s">
        <v>282</v>
      </c>
      <c r="P9" s="64"/>
      <c r="Q9" s="64"/>
      <c r="R9" s="64"/>
      <c r="S9" s="868" t="str">
        <f>IF(入力用データシート!B7=入力用データシート!CA8,"〒"&amp;入力用データシート!B33&amp;"-"&amp;TEXT(入力用データシート!J33,"0000")&amp;"  "&amp;入力用データシート!B35&amp;"  "&amp;入力用データシート!B37,"〒"&amp;入力用データシート!B71&amp;"-"&amp;TEXT(入力用データシート!J71,"0000")&amp;"  "&amp;入力用データシート!B73&amp;"  "&amp;入力用データシート!B75)</f>
        <v xml:space="preserve">〒-0000    </v>
      </c>
      <c r="T9" s="868"/>
      <c r="U9" s="868"/>
      <c r="V9" s="868"/>
      <c r="W9" s="868"/>
      <c r="X9" s="868"/>
      <c r="Y9" s="868"/>
      <c r="Z9" s="868"/>
      <c r="AA9" s="868"/>
      <c r="AB9" s="868"/>
      <c r="AC9" s="868"/>
      <c r="AD9" s="868"/>
      <c r="AE9" s="868"/>
      <c r="AF9" s="868"/>
    </row>
    <row r="10" spans="1:32" ht="20.100000000000001" customHeight="1">
      <c r="Q10" s="1" t="s">
        <v>283</v>
      </c>
      <c r="V10" s="866" t="str">
        <f>IF(入力用データシート!B7=入力用データシート!CA8,入力用データシート!B31,"")</f>
        <v/>
      </c>
      <c r="W10" s="866"/>
      <c r="X10" s="866"/>
      <c r="Y10" s="866"/>
      <c r="Z10" s="866"/>
      <c r="AA10" s="866"/>
      <c r="AB10" s="866"/>
      <c r="AC10" s="866"/>
      <c r="AD10" s="866"/>
      <c r="AE10" s="866"/>
      <c r="AF10" s="866"/>
    </row>
    <row r="11" spans="1:32" ht="20.100000000000001" customHeight="1">
      <c r="Q11" s="1" t="s">
        <v>286</v>
      </c>
      <c r="W11" s="866" t="str">
        <f>IF(入力用データシート!B7=入力用データシート!CA8,入力用データシート!B39&amp;"  "&amp;入力用データシート!J39,"")</f>
        <v/>
      </c>
      <c r="X11" s="866"/>
      <c r="Y11" s="866"/>
      <c r="Z11" s="866"/>
      <c r="AA11" s="866"/>
      <c r="AB11" s="866"/>
      <c r="AC11" s="866"/>
      <c r="AD11" s="866"/>
      <c r="AF11" s="76"/>
    </row>
    <row r="12" spans="1:32" ht="20.100000000000001" customHeight="1">
      <c r="N12" s="73"/>
      <c r="O12" s="1" t="s">
        <v>284</v>
      </c>
      <c r="S12" s="73"/>
      <c r="V12" s="866">
        <f>IF(AND(入力用データシート!B7=入力用データシート!CA8,入力用データシート!B11=入力用データシート!CC8),"",入力用データシート!B69)</f>
        <v>0</v>
      </c>
      <c r="W12" s="866"/>
      <c r="X12" s="866"/>
      <c r="Y12" s="866"/>
      <c r="Z12" s="866"/>
      <c r="AA12" s="866"/>
      <c r="AB12" s="866"/>
      <c r="AC12" s="866"/>
      <c r="AD12" s="866"/>
      <c r="AE12" s="866"/>
      <c r="AF12" s="1" t="s">
        <v>285</v>
      </c>
    </row>
    <row r="13" spans="1:32" ht="20.100000000000001" customHeight="1"/>
    <row r="14" spans="1:32" ht="12.95" customHeight="1">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row>
    <row r="15" spans="1:32" ht="20.100000000000001" customHeight="1">
      <c r="A15" s="707" t="s">
        <v>287</v>
      </c>
      <c r="B15" s="707"/>
      <c r="C15" s="707"/>
      <c r="D15" s="707"/>
      <c r="E15" s="707"/>
      <c r="F15" s="707"/>
      <c r="G15" s="707"/>
      <c r="H15" s="707"/>
      <c r="I15" s="707"/>
      <c r="J15" s="707"/>
      <c r="K15" s="707"/>
      <c r="L15" s="707"/>
      <c r="M15" s="707"/>
      <c r="N15" s="707"/>
      <c r="O15" s="707"/>
      <c r="P15" s="707"/>
      <c r="Q15" s="707"/>
      <c r="R15" s="707"/>
      <c r="S15" s="707"/>
      <c r="T15" s="707"/>
      <c r="U15" s="707"/>
      <c r="V15" s="707"/>
      <c r="W15" s="707"/>
      <c r="X15" s="707"/>
      <c r="Y15" s="707"/>
      <c r="Z15" s="707"/>
      <c r="AA15" s="707"/>
      <c r="AB15" s="707"/>
      <c r="AC15" s="707"/>
      <c r="AD15" s="707"/>
      <c r="AE15" s="707"/>
      <c r="AF15" s="707"/>
    </row>
    <row r="16" spans="1:32" ht="12.95" customHeight="1">
      <c r="A16" s="707"/>
      <c r="B16" s="707"/>
      <c r="C16" s="707"/>
      <c r="D16" s="707"/>
      <c r="E16" s="707"/>
      <c r="F16" s="707"/>
      <c r="G16" s="707"/>
      <c r="H16" s="707"/>
      <c r="I16" s="707"/>
      <c r="J16" s="707"/>
      <c r="K16" s="707"/>
      <c r="L16" s="707"/>
      <c r="M16" s="707"/>
      <c r="N16" s="707"/>
      <c r="O16" s="707"/>
      <c r="P16" s="707"/>
      <c r="Q16" s="707"/>
      <c r="R16" s="707"/>
      <c r="S16" s="707"/>
      <c r="T16" s="707"/>
      <c r="U16" s="707"/>
      <c r="V16" s="707"/>
      <c r="W16" s="707"/>
      <c r="X16" s="707"/>
      <c r="Y16" s="707"/>
      <c r="Z16" s="707"/>
      <c r="AA16" s="707"/>
      <c r="AB16" s="707"/>
      <c r="AC16" s="707"/>
      <c r="AD16" s="707"/>
      <c r="AE16" s="707"/>
      <c r="AF16" s="707"/>
    </row>
    <row r="17" spans="1:32" ht="20.100000000000001" customHeight="1">
      <c r="A17" s="707"/>
      <c r="B17" s="707"/>
      <c r="C17" s="707"/>
      <c r="D17" s="707"/>
      <c r="E17" s="707"/>
      <c r="F17" s="707"/>
      <c r="G17" s="707"/>
      <c r="H17" s="707"/>
      <c r="I17" s="707"/>
      <c r="J17" s="707"/>
      <c r="K17" s="707"/>
      <c r="L17" s="707"/>
      <c r="M17" s="707"/>
      <c r="N17" s="707"/>
      <c r="O17" s="707"/>
      <c r="P17" s="707"/>
      <c r="Q17" s="707"/>
      <c r="R17" s="707"/>
      <c r="S17" s="707"/>
      <c r="T17" s="707"/>
      <c r="U17" s="707"/>
      <c r="V17" s="707"/>
      <c r="W17" s="707"/>
      <c r="X17" s="707"/>
      <c r="Y17" s="707"/>
      <c r="Z17" s="707"/>
      <c r="AA17" s="707"/>
      <c r="AB17" s="707"/>
      <c r="AC17" s="707"/>
      <c r="AD17" s="707"/>
      <c r="AE17" s="707"/>
      <c r="AF17" s="707"/>
    </row>
    <row r="18" spans="1:32" ht="20.100000000000001" customHeight="1">
      <c r="A18" s="707"/>
      <c r="B18" s="707"/>
      <c r="C18" s="707"/>
      <c r="D18" s="707"/>
      <c r="E18" s="707"/>
      <c r="F18" s="707"/>
      <c r="G18" s="707"/>
      <c r="H18" s="707"/>
      <c r="I18" s="707"/>
      <c r="J18" s="707"/>
      <c r="K18" s="707"/>
      <c r="L18" s="707"/>
      <c r="M18" s="707"/>
      <c r="N18" s="707"/>
      <c r="O18" s="707"/>
      <c r="P18" s="707"/>
      <c r="Q18" s="707"/>
      <c r="R18" s="707"/>
      <c r="S18" s="707"/>
      <c r="T18" s="707"/>
      <c r="U18" s="707"/>
      <c r="V18" s="707"/>
      <c r="W18" s="707"/>
      <c r="X18" s="707"/>
      <c r="Y18" s="707"/>
      <c r="Z18" s="707"/>
      <c r="AA18" s="707"/>
      <c r="AB18" s="707"/>
      <c r="AC18" s="707"/>
      <c r="AD18" s="707"/>
      <c r="AE18" s="707"/>
      <c r="AF18" s="707"/>
    </row>
    <row r="19" spans="1:32" ht="20.100000000000001" customHeight="1"/>
    <row r="20" spans="1:32" ht="20.100000000000001" customHeight="1">
      <c r="A20" s="867" t="s">
        <v>288</v>
      </c>
      <c r="B20" s="867"/>
      <c r="C20" s="867"/>
      <c r="D20" s="867"/>
      <c r="E20" s="867"/>
      <c r="F20" s="867"/>
      <c r="G20" s="867"/>
      <c r="H20" s="867"/>
      <c r="I20" s="867"/>
      <c r="J20" s="867"/>
      <c r="K20" s="867"/>
      <c r="L20" s="867"/>
      <c r="M20" s="867"/>
      <c r="N20" s="867"/>
      <c r="O20" s="867"/>
      <c r="P20" s="867"/>
      <c r="Q20" s="867"/>
      <c r="R20" s="867"/>
      <c r="S20" s="867"/>
      <c r="T20" s="867"/>
      <c r="U20" s="867"/>
      <c r="V20" s="867"/>
      <c r="W20" s="867"/>
      <c r="X20" s="867"/>
      <c r="Y20" s="867"/>
      <c r="Z20" s="867"/>
      <c r="AA20" s="867"/>
      <c r="AB20" s="867"/>
      <c r="AC20" s="867"/>
      <c r="AD20" s="867"/>
      <c r="AE20" s="867"/>
      <c r="AF20" s="867"/>
    </row>
    <row r="21" spans="1:32" ht="12.95" customHeight="1"/>
    <row r="22" spans="1:32" ht="20.100000000000001" customHeight="1">
      <c r="A22" s="870" t="s">
        <v>289</v>
      </c>
      <c r="B22" s="871"/>
      <c r="C22" s="871"/>
      <c r="D22" s="871"/>
      <c r="E22" s="871"/>
      <c r="F22" s="871"/>
      <c r="G22" s="871"/>
      <c r="H22" s="871"/>
      <c r="I22" s="871"/>
      <c r="J22" s="871"/>
      <c r="K22" s="871"/>
      <c r="L22" s="871"/>
      <c r="M22" s="871"/>
      <c r="N22" s="871"/>
      <c r="O22" s="871"/>
      <c r="P22" s="871"/>
      <c r="Q22" s="871"/>
      <c r="R22" s="871"/>
      <c r="S22" s="871"/>
      <c r="T22" s="871"/>
      <c r="U22" s="871"/>
      <c r="V22" s="871"/>
      <c r="W22" s="871"/>
      <c r="X22" s="871"/>
      <c r="Y22" s="871"/>
      <c r="Z22" s="871"/>
      <c r="AA22" s="871"/>
      <c r="AB22" s="871"/>
      <c r="AC22" s="871"/>
      <c r="AD22" s="871"/>
      <c r="AE22" s="871"/>
      <c r="AF22" s="871"/>
    </row>
    <row r="23" spans="1:32" ht="20.100000000000001" customHeight="1">
      <c r="A23" s="871"/>
      <c r="B23" s="871"/>
      <c r="C23" s="871"/>
      <c r="D23" s="871"/>
      <c r="E23" s="871"/>
      <c r="F23" s="871"/>
      <c r="G23" s="871"/>
      <c r="H23" s="871"/>
      <c r="I23" s="871"/>
      <c r="J23" s="871"/>
      <c r="K23" s="871"/>
      <c r="L23" s="871"/>
      <c r="M23" s="871"/>
      <c r="N23" s="871"/>
      <c r="O23" s="871"/>
      <c r="P23" s="871"/>
      <c r="Q23" s="871"/>
      <c r="R23" s="871"/>
      <c r="S23" s="871"/>
      <c r="T23" s="871"/>
      <c r="U23" s="871"/>
      <c r="V23" s="871"/>
      <c r="W23" s="871"/>
      <c r="X23" s="871"/>
      <c r="Y23" s="871"/>
      <c r="Z23" s="871"/>
      <c r="AA23" s="871"/>
      <c r="AB23" s="871"/>
      <c r="AC23" s="871"/>
      <c r="AD23" s="871"/>
      <c r="AE23" s="871"/>
      <c r="AF23" s="871"/>
    </row>
    <row r="24" spans="1:32" ht="15" customHeight="1">
      <c r="B24" s="1" t="s">
        <v>290</v>
      </c>
    </row>
    <row r="25" spans="1:32" ht="20.100000000000001" customHeight="1"/>
    <row r="26" spans="1:32" s="8" customFormat="1" ht="20.100000000000001" customHeight="1">
      <c r="A26" s="6" t="s">
        <v>291</v>
      </c>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row>
    <row r="27" spans="1:32" ht="20.100000000000001" customHeight="1">
      <c r="A27" s="6" t="str">
        <f>IF(AND(入力用データシート!B7=入力用データシート!CA8,入力用データシート!B107=入力用データシート!CG8),"☑ 代表申請者は、補助事業を自ら行い、かつ、その財産を取得する者に限ること。","□ 代表申請者は、補助事業を自ら行い、かつ、その財産を取得する者に限ること。")</f>
        <v>□ 代表申請者は、補助事業を自ら行い、かつ、その財産を取得する者に限ること。</v>
      </c>
    </row>
    <row r="28" spans="1:32" ht="20.100000000000001" customHeight="1">
      <c r="A28" s="77" t="str">
        <f>IF(AND(入力用データシート!B7=入力用データシート!CA8,入力用データシート!B107=入力用データシート!CG8),"☑ 本補助金の交付決定を受けた後は、新たに本補助金以外の国の他の補助金の交付について申請し","□ 本補助金の交付決定を受けた後は、新たに本補助金以外の国の他の補助金の交付について申請し")</f>
        <v>□ 本補助金の交付決定を受けた後は、新たに本補助金以外の国の他の補助金の交付について申請し</v>
      </c>
    </row>
    <row r="29" spans="1:32" ht="20.100000000000001" customHeight="1">
      <c r="B29" s="1" t="s">
        <v>292</v>
      </c>
    </row>
    <row r="30" spans="1:32" ht="20.100000000000001" customHeight="1">
      <c r="A30" s="56" t="str">
        <f>IF(AND(入力用データシート!B7=入力用データシート!CA8,入力用データシート!B107=入力用データシート!CG8),"☑ 充電設備の申請にあたっては、課金装置の使用はしないこと、また車両台数を上回る充電器口数の","□ 充電設備の申請にあたっては、課金装置の使用はしないこと、また車両台数を上回る充電器口数の")</f>
        <v>□ 充電設備の申請にあたっては、課金装置の使用はしないこと、また車両台数を上回る充電器口数の</v>
      </c>
    </row>
    <row r="31" spans="1:32" ht="20.100000000000001" customHeight="1">
      <c r="A31" s="77"/>
      <c r="B31" s="1" t="s">
        <v>293</v>
      </c>
    </row>
    <row r="32" spans="1:32" ht="20.100000000000001" customHeight="1">
      <c r="A32" s="1" t="str">
        <f>IF(AND(入力用データシート!B7=入力用データシート!CA8,入力用データシート!B107=入力用データシート!CG8),"☑ 申請に関連した書類は補助事業の完了の日の属する年度の終了後５年間（車両）又は６年間（充電","□ 申請に関連した書類は補助事業の完了の日の属する年度の終了後５年間（車両）又は６年間（充電")</f>
        <v>□ 申請に関連した書類は補助事業の完了の日の属する年度の終了後５年間（車両）又は６年間（充電</v>
      </c>
    </row>
    <row r="33" spans="1:2" ht="20.100000000000001" customHeight="1">
      <c r="A33" s="77"/>
      <c r="B33" s="1" t="s">
        <v>294</v>
      </c>
    </row>
    <row r="34" spans="1:2" ht="20.100000000000001" customHeight="1">
      <c r="A34" s="1" t="str">
        <f>IF(AND(入力用データシート!B7=入力用データシート!CA8,入力用データシート!B107=入力用データシート!CG8),"☑ 補助金の交付を受けた車両・充電設備については機構が配付するステッカーを補助対象車両、充","□ 補助金の交付を受けた車両・充電設備については機構が配付するステッカーを補助対象車両、充")</f>
        <v>□ 補助金の交付を受けた車両・充電設備については機構が配付するステッカーを補助対象車両、充</v>
      </c>
    </row>
    <row r="35" spans="1:2" ht="20.100000000000001" customHeight="1">
      <c r="A35" s="77"/>
      <c r="B35" s="1" t="s">
        <v>295</v>
      </c>
    </row>
    <row r="36" spans="1:2" ht="20.100000000000001" customHeight="1">
      <c r="A36" s="1" t="str">
        <f>IF(AND(入力用データシート!B7=入力用データシート!CA8,入力用データシート!B107=入力用データシート!CG8),"☑ 財産処分制限期間が経過するまで、機構の承認を受けないで、補助金の交付の目的に反して使用","□ 財産処分制限期間が経過するまで、機構の承認を受けないで、補助金の交付の目的に反して使用")</f>
        <v>□ 財産処分制限期間が経過するまで、機構の承認を受けないで、補助金の交付の目的に反して使用</v>
      </c>
    </row>
    <row r="37" spans="1:2" ht="20.100000000000001" customHeight="1">
      <c r="A37" s="77"/>
      <c r="B37" s="1" t="s">
        <v>296</v>
      </c>
    </row>
    <row r="38" spans="1:2" ht="20.100000000000001" customHeight="1">
      <c r="A38" s="1" t="str">
        <f>IF(AND(入力用データシート!B7=入力用データシート!CA8,入力用データシート!B107=入力用データシート!CG8),"☑ 補助事業の完了後、環境省が実施する二酸化炭素削減効果に関する効果検証のため、補助対象車両の","□ 補助事業の完了後、環境省が実施する二酸化炭素削減効果に関する効果検証のため、補助対象車両の")</f>
        <v>□ 補助事業の完了後、環境省が実施する二酸化炭素削減効果に関する効果検証のため、補助対象車両の</v>
      </c>
    </row>
    <row r="39" spans="1:2" ht="20.100000000000001" customHeight="1">
      <c r="B39" s="1" t="s">
        <v>298</v>
      </c>
    </row>
    <row r="40" spans="1:2" ht="20.100000000000001" customHeight="1">
      <c r="A40" s="1" t="str">
        <f>IF(AND(入力用データシート!B7=入力用データシート!CA8,入力用データシート!B107=入力用データシート!CG8),"☑ 補助事業の実施により二酸化炭素排出量が確実に削減されることが重要で、その義務が十分果たされない","□ 補助事業の実施により二酸化炭素排出量が確実に削減されることが重要で、その義務が十分果たされない")</f>
        <v>□ 補助事業の実施により二酸化炭素排出量が確実に削減されることが重要で、その義務が十分果たされない</v>
      </c>
    </row>
    <row r="41" spans="1:2" s="73" customFormat="1" ht="20.100000000000001" customHeight="1">
      <c r="B41" s="1" t="s">
        <v>297</v>
      </c>
    </row>
    <row r="42" spans="1:2" ht="20.100000000000001" customHeight="1"/>
    <row r="43" spans="1:2" ht="20.100000000000001" customHeight="1"/>
    <row r="44" spans="1:2" ht="20.100000000000001" customHeight="1"/>
    <row r="45" spans="1:2" ht="12.95" customHeight="1"/>
    <row r="46" spans="1:2" ht="9.9499999999999993" customHeight="1"/>
    <row r="47" spans="1:2" ht="9.9499999999999993" customHeight="1"/>
    <row r="48" spans="1:2" ht="9.9499999999999993" customHeight="1"/>
    <row r="49" ht="9.9499999999999993" customHeight="1"/>
    <row r="50" ht="9.9499999999999993" customHeight="1"/>
    <row r="51" ht="9.9499999999999993" customHeight="1"/>
    <row r="52" ht="9.9499999999999993" customHeight="1"/>
    <row r="53" ht="9.9499999999999993" customHeight="1"/>
    <row r="54" ht="9.9499999999999993" customHeight="1"/>
    <row r="55" ht="9.9499999999999993" customHeight="1"/>
    <row r="56" ht="9.9499999999999993" customHeight="1"/>
    <row r="57" ht="9.9499999999999993" customHeight="1"/>
    <row r="58" ht="9.9499999999999993" customHeight="1"/>
    <row r="59" ht="9.9499999999999993" customHeight="1"/>
    <row r="60" ht="9.9499999999999993" customHeight="1"/>
    <row r="61" ht="9.9499999999999993" customHeight="1"/>
  </sheetData>
  <sheetProtection algorithmName="SHA-512" hashValue="P7UgsK87Q2vTqfIn3dT2IdIWOBVhwWm4CHvgJHYbDEecPu1f2+/4Dc4mV+m3lX8tehGiKc1rmn96cXmlfgdnkQ==" saltValue="S7zawQv1iLhvXEAHlaCUxA==" spinCount="100000" sheet="1" objects="1" scenarios="1" selectLockedCells="1"/>
  <mergeCells count="11">
    <mergeCell ref="V10:AF10"/>
    <mergeCell ref="A1:I2"/>
    <mergeCell ref="A4:AF4"/>
    <mergeCell ref="W8:Y8"/>
    <mergeCell ref="S9:AF9"/>
    <mergeCell ref="AA2:AF2"/>
    <mergeCell ref="W11:AD11"/>
    <mergeCell ref="V12:AE12"/>
    <mergeCell ref="A15:AF18"/>
    <mergeCell ref="A20:AF20"/>
    <mergeCell ref="A22:AF23"/>
  </mergeCells>
  <phoneticPr fontId="1"/>
  <pageMargins left="0.7" right="0.7" top="0.75" bottom="0.75" header="0.3" footer="0.3"/>
  <pageSetup paperSize="9" scale="9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C142A-5C52-4C60-9E09-FDF696D59E16}">
  <sheetPr codeName="Sheet7">
    <tabColor rgb="FFFFB3B3"/>
    <pageSetUpPr fitToPage="1"/>
  </sheetPr>
  <dimension ref="A1:O24"/>
  <sheetViews>
    <sheetView showGridLines="0" view="pageBreakPreview" zoomScale="60" zoomScaleNormal="100" workbookViewId="0">
      <selection activeCell="C4" sqref="C4:J4"/>
    </sheetView>
  </sheetViews>
  <sheetFormatPr defaultRowHeight="18.75"/>
  <cols>
    <col min="1" max="1" width="33.625" style="342" customWidth="1"/>
    <col min="2" max="2" width="22.75" style="342" customWidth="1"/>
    <col min="3" max="3" width="10.25" style="342" customWidth="1"/>
    <col min="4" max="4" width="12.625" style="342" customWidth="1"/>
    <col min="5" max="10" width="12.5" style="342" customWidth="1"/>
  </cols>
  <sheetData>
    <row r="1" spans="1:15" ht="19.5">
      <c r="A1" s="341" t="s">
        <v>557</v>
      </c>
    </row>
    <row r="2" spans="1:15" ht="30.75" customHeight="1">
      <c r="A2" s="343" t="s">
        <v>558</v>
      </c>
      <c r="B2" s="343"/>
      <c r="C2" s="343"/>
      <c r="D2" s="343"/>
      <c r="E2" s="343"/>
      <c r="I2" s="344"/>
      <c r="J2" s="344"/>
    </row>
    <row r="4" spans="1:15" ht="25.5" customHeight="1">
      <c r="A4" s="341" t="s">
        <v>559</v>
      </c>
      <c r="B4" s="341"/>
      <c r="C4" s="879" t="str">
        <f>IF(AND(入力用データシート!B7=入力用データシート!CA8,入力用データシート!B143=""),入力用データシート!B31,"")</f>
        <v/>
      </c>
      <c r="D4" s="879"/>
      <c r="E4" s="879"/>
      <c r="F4" s="879"/>
      <c r="G4" s="879"/>
      <c r="H4" s="879"/>
      <c r="I4" s="879"/>
      <c r="J4" s="879"/>
    </row>
    <row r="5" spans="1:15" ht="25.5" customHeight="1">
      <c r="A5" s="345" t="s">
        <v>560</v>
      </c>
      <c r="B5" s="345"/>
      <c r="C5" s="879" t="str">
        <f>IF(AND(入力用データシート!B7=入力用データシート!CA8,入力用データシート!B143=""),入力用データシート!B39&amp;"  "&amp;入力用データシート!J39,"")</f>
        <v/>
      </c>
      <c r="D5" s="879"/>
      <c r="E5" s="879"/>
      <c r="F5" s="879"/>
      <c r="G5" s="879"/>
      <c r="H5" s="879"/>
      <c r="I5" s="879"/>
      <c r="J5" s="879"/>
      <c r="K5" s="136"/>
      <c r="L5" s="136"/>
      <c r="M5" s="136"/>
      <c r="N5" s="136"/>
      <c r="O5" s="136"/>
    </row>
    <row r="6" spans="1:15" ht="19.5">
      <c r="A6" s="345" t="s">
        <v>561</v>
      </c>
      <c r="B6" s="345"/>
      <c r="C6" s="879" t="str">
        <f>IF(AND(入力用データシート!B7=入力用データシート!CA8, 入力用データシート!B143=""),IF(TRIM(入力用データシート!B69)="","",入力用データシート!B69),"")</f>
        <v/>
      </c>
      <c r="D6" s="879"/>
      <c r="E6" s="879"/>
      <c r="F6" s="879"/>
      <c r="G6" s="342" t="s">
        <v>632</v>
      </c>
    </row>
    <row r="7" spans="1:15" ht="19.5">
      <c r="B7" s="345"/>
      <c r="D7" s="346"/>
    </row>
    <row r="8" spans="1:15" ht="21.75">
      <c r="A8" s="347" t="s">
        <v>562</v>
      </c>
      <c r="B8" s="345"/>
      <c r="D8" s="346"/>
    </row>
    <row r="9" spans="1:15" ht="20.25" customHeight="1" thickBot="1">
      <c r="A9" s="347" t="s">
        <v>563</v>
      </c>
      <c r="D9" s="346"/>
      <c r="J9" s="348" t="s">
        <v>564</v>
      </c>
    </row>
    <row r="10" spans="1:15" ht="19.5" thickBot="1">
      <c r="A10" s="880" t="s">
        <v>565</v>
      </c>
      <c r="B10" s="881"/>
      <c r="C10" s="881"/>
      <c r="D10" s="881"/>
      <c r="E10" s="349" t="s">
        <v>566</v>
      </c>
      <c r="F10" s="350" t="s">
        <v>567</v>
      </c>
      <c r="G10" s="350" t="s">
        <v>568</v>
      </c>
      <c r="H10" s="350" t="s">
        <v>569</v>
      </c>
      <c r="I10" s="351" t="s">
        <v>570</v>
      </c>
      <c r="J10" s="352" t="s">
        <v>571</v>
      </c>
    </row>
    <row r="11" spans="1:15" ht="42" customHeight="1" thickBot="1">
      <c r="A11" s="882" t="s">
        <v>572</v>
      </c>
      <c r="B11" s="884" t="s">
        <v>318</v>
      </c>
      <c r="C11" s="349" t="s">
        <v>573</v>
      </c>
      <c r="D11" s="350" t="s">
        <v>574</v>
      </c>
      <c r="E11" s="353" t="str">
        <f>IF(AND(入力用データシート!$B$7=入力用データシート!$CA$8,入力用データシート!$B$143=""),入力用データシート!B147,"")</f>
        <v/>
      </c>
      <c r="F11" s="353" t="str">
        <f>IF(AND(入力用データシート!$B$7=入力用データシート!$CA$8,入力用データシート!$B$143=""),入力用データシート!D147,"")</f>
        <v/>
      </c>
      <c r="G11" s="353" t="str">
        <f>IF(AND(入力用データシート!$B$7=入力用データシート!$CA$8,入力用データシート!$B$143=""),入力用データシート!F147,"")</f>
        <v/>
      </c>
      <c r="H11" s="353" t="str">
        <f>IF(AND(入力用データシート!$B$7=入力用データシート!$CA$8,入力用データシート!$B$143=""),入力用データシート!H147,"")</f>
        <v/>
      </c>
      <c r="I11" s="354" t="str">
        <f>IF(AND(入力用データシート!$B$7=入力用データシート!$CA$8,入力用データシート!$B$143=""),入力用データシート!J147,"")</f>
        <v/>
      </c>
      <c r="J11" s="355" t="str">
        <f>IF(AND(入力用データシート!$B$7=入力用データシート!$CA$8,入力用データシート!$B$143=""),入力用データシート!L147,"")</f>
        <v/>
      </c>
    </row>
    <row r="12" spans="1:15" ht="42" customHeight="1" thickBot="1">
      <c r="A12" s="883"/>
      <c r="B12" s="885"/>
      <c r="C12" s="356" t="s">
        <v>575</v>
      </c>
      <c r="D12" s="350" t="s">
        <v>574</v>
      </c>
      <c r="E12" s="353" t="str">
        <f>IF(AND(入力用データシート!$B$7=入力用データシート!$CA$8,入力用データシート!$B$143=""),入力用データシート!B148,"")</f>
        <v/>
      </c>
      <c r="F12" s="353" t="str">
        <f>IF(AND(入力用データシート!$B$7=入力用データシート!$CA$8,入力用データシート!$B$143=""),入力用データシート!D148,"")</f>
        <v/>
      </c>
      <c r="G12" s="353" t="str">
        <f>IF(AND(入力用データシート!$B$7=入力用データシート!$CA$8,入力用データシート!$B$143=""),入力用データシート!F148,"")</f>
        <v/>
      </c>
      <c r="H12" s="353" t="str">
        <f>IF(AND(入力用データシート!$B$7=入力用データシート!$CA$8,入力用データシート!$B$143=""),入力用データシート!H148,"")</f>
        <v/>
      </c>
      <c r="I12" s="354" t="str">
        <f>IF(AND(入力用データシート!$B$7=入力用データシート!$CA$8,入力用データシート!$B$143=""),入力用データシート!J148,"")</f>
        <v/>
      </c>
      <c r="J12" s="355" t="str">
        <f>IF(AND(入力用データシート!$B$7=入力用データシート!$CA$8,入力用データシート!$B$143=""),入力用データシート!L148,"")</f>
        <v/>
      </c>
      <c r="L12" s="139"/>
    </row>
    <row r="13" spans="1:15" ht="42" customHeight="1" thickBot="1">
      <c r="A13" s="357" t="s">
        <v>576</v>
      </c>
      <c r="B13" s="358" t="s">
        <v>319</v>
      </c>
      <c r="C13" s="886" t="s">
        <v>577</v>
      </c>
      <c r="D13" s="887"/>
      <c r="E13" s="353" t="str">
        <f>IF(AND(入力用データシート!$B$7=入力用データシート!$CA$8,入力用データシート!$B$143=""),入力用データシート!B150,"")</f>
        <v/>
      </c>
      <c r="F13" s="353" t="str">
        <f>IF(AND(入力用データシート!$B$7=入力用データシート!$CA$8,入力用データシート!$B$143=""),入力用データシート!D150,"")</f>
        <v/>
      </c>
      <c r="G13" s="353" t="str">
        <f>IF(AND(入力用データシート!$B$7=入力用データシート!$CA$8,入力用データシート!$B$143=""),入力用データシート!F150,"")</f>
        <v/>
      </c>
      <c r="H13" s="353" t="str">
        <f>IF(AND(入力用データシート!$B$7=入力用データシート!$CA$8,入力用データシート!$B$143=""),入力用データシート!H150,"")</f>
        <v/>
      </c>
      <c r="I13" s="354" t="str">
        <f>IF(AND(入力用データシート!$B$7=入力用データシート!$CA$8,入力用データシート!$B$143=""),入力用データシート!J150,"")</f>
        <v/>
      </c>
      <c r="J13" s="355" t="str">
        <f>IF(AND(入力用データシート!$B$7=入力用データシート!$CA$8,入力用データシート!$B$143=""),入力用データシート!L150,"")</f>
        <v/>
      </c>
    </row>
    <row r="14" spans="1:15" ht="42" customHeight="1" thickBot="1">
      <c r="A14" s="359" t="s">
        <v>578</v>
      </c>
      <c r="B14" s="358" t="s">
        <v>320</v>
      </c>
      <c r="C14" s="888" t="s">
        <v>577</v>
      </c>
      <c r="D14" s="889"/>
      <c r="E14" s="353" t="str">
        <f>IF(AND(入力用データシート!$B$7=入力用データシート!$CA$8,入力用データシート!$B$143=""),入力用データシート!B151,"")</f>
        <v/>
      </c>
      <c r="F14" s="353" t="str">
        <f>IF(AND(入力用データシート!$B$7=入力用データシート!$CA$8,入力用データシート!$B$143=""),入力用データシート!D151,"")</f>
        <v/>
      </c>
      <c r="G14" s="353" t="str">
        <f>IF(AND(入力用データシート!$B$7=入力用データシート!$CA$8,入力用データシート!$B$143=""),入力用データシート!F151,"")</f>
        <v/>
      </c>
      <c r="H14" s="353" t="str">
        <f>IF(AND(入力用データシート!$B$7=入力用データシート!$CA$8,入力用データシート!$B$143=""),入力用データシート!H151,"")</f>
        <v/>
      </c>
      <c r="I14" s="354" t="str">
        <f>IF(AND(入力用データシート!$B$7=入力用データシート!$CA$8,入力用データシート!$B$143=""),入力用データシート!J151,"")</f>
        <v/>
      </c>
      <c r="J14" s="355" t="str">
        <f>IF(AND(入力用データシート!$B$7=入力用データシート!$CA$8,入力用データシート!$B$143=""),入力用データシート!L151,"")</f>
        <v/>
      </c>
    </row>
    <row r="15" spans="1:15" ht="42" customHeight="1" thickBot="1">
      <c r="A15" s="360" t="s">
        <v>579</v>
      </c>
      <c r="B15" s="349" t="s">
        <v>414</v>
      </c>
      <c r="C15" s="890" t="s">
        <v>577</v>
      </c>
      <c r="D15" s="891"/>
      <c r="E15" s="353" t="str">
        <f>IF(AND(入力用データシート!$B$7=入力用データシート!$CA$8,入力用データシート!$B$143=""),入力用データシート!B152,"")</f>
        <v/>
      </c>
      <c r="F15" s="353" t="str">
        <f>IF(AND(入力用データシート!$B$7=入力用データシート!$CA$8,入力用データシート!$B$143=""),入力用データシート!D152,"")</f>
        <v/>
      </c>
      <c r="G15" s="353" t="str">
        <f>IF(AND(入力用データシート!$B$7=入力用データシート!$CA$8,入力用データシート!$B$143=""),入力用データシート!F152,"")</f>
        <v/>
      </c>
      <c r="H15" s="353" t="str">
        <f>IF(AND(入力用データシート!$B$7=入力用データシート!$CA$8,入力用データシート!$B$143=""),入力用データシート!H152,"")</f>
        <v/>
      </c>
      <c r="I15" s="354" t="str">
        <f>IF(AND(入力用データシート!$B$7=入力用データシート!$CA$8,入力用データシート!$B$143=""),入力用データシート!J152,"")</f>
        <v/>
      </c>
      <c r="J15" s="355" t="str">
        <f>IF(AND(入力用データシート!$B$7=入力用データシート!$CA$8,入力用データシート!$B$143=""),入力用データシート!L152,"")</f>
        <v/>
      </c>
    </row>
    <row r="16" spans="1:15" ht="42" customHeight="1" thickBot="1">
      <c r="A16" s="357" t="s">
        <v>580</v>
      </c>
      <c r="B16" s="361" t="s">
        <v>581</v>
      </c>
      <c r="C16" s="888" t="s">
        <v>577</v>
      </c>
      <c r="D16" s="889"/>
      <c r="E16" s="362" t="e">
        <f t="shared" ref="E16:I16" si="0">IF((E11+E12+E13+E14+E15)=0,0,(E11+E12+E13+E14+E15))</f>
        <v>#VALUE!</v>
      </c>
      <c r="F16" s="362" t="e">
        <f t="shared" si="0"/>
        <v>#VALUE!</v>
      </c>
      <c r="G16" s="362" t="e">
        <f>IF((G11+G12+G13+G14+G15)=0,0,(G11+G12+G13+G14+G15))</f>
        <v>#VALUE!</v>
      </c>
      <c r="H16" s="362" t="e">
        <f t="shared" si="0"/>
        <v>#VALUE!</v>
      </c>
      <c r="I16" s="363" t="e">
        <f t="shared" si="0"/>
        <v>#VALUE!</v>
      </c>
      <c r="J16" s="364" t="e">
        <f>IF((J11+J12+J13+J14+J15)=0,0,(J11+J12+J13+J14+J15))</f>
        <v>#VALUE!</v>
      </c>
    </row>
    <row r="17" spans="1:10" ht="42" customHeight="1" thickBot="1">
      <c r="A17" s="357" t="s">
        <v>582</v>
      </c>
      <c r="B17" s="349" t="s">
        <v>416</v>
      </c>
      <c r="C17" s="888" t="s">
        <v>577</v>
      </c>
      <c r="D17" s="889"/>
      <c r="E17" s="353" t="str">
        <f>IF(AND(入力用データシート!$B$7=入力用データシート!$CA$8,入力用データシート!$B$143=""),入力用データシート!B153,"")</f>
        <v/>
      </c>
      <c r="F17" s="353" t="str">
        <f>IF(AND(入力用データシート!$B$7=入力用データシート!$CA$8,入力用データシート!$B$143=""),入力用データシート!D153,"")</f>
        <v/>
      </c>
      <c r="G17" s="353" t="str">
        <f>IF(AND(入力用データシート!$B$7=入力用データシート!$CA$8,入力用データシート!$B$143=""),入力用データシート!F153,"")</f>
        <v/>
      </c>
      <c r="H17" s="353" t="str">
        <f>IF(AND(入力用データシート!$B$7=入力用データシート!$CA$8,入力用データシート!$B$143=""),入力用データシート!H153,"")</f>
        <v/>
      </c>
      <c r="I17" s="354" t="str">
        <f>IF(AND(入力用データシート!$B$7=入力用データシート!$CA$8,入力用データシート!$B$143=""),入力用データシート!J153,"")</f>
        <v/>
      </c>
      <c r="J17" s="355" t="str">
        <f>IF(AND(入力用データシート!$B$7=入力用データシート!$CA$8,入力用データシート!$B$143=""),入力用データシート!L153,"")</f>
        <v/>
      </c>
    </row>
    <row r="18" spans="1:10" ht="42" customHeight="1" thickBot="1">
      <c r="A18" s="365" t="s">
        <v>583</v>
      </c>
      <c r="B18" s="349" t="s">
        <v>584</v>
      </c>
      <c r="C18" s="888" t="s">
        <v>585</v>
      </c>
      <c r="D18" s="889"/>
      <c r="E18" s="366">
        <f t="shared" ref="E18:J18" si="1">IFERROR(E16/E17,0)</f>
        <v>0</v>
      </c>
      <c r="F18" s="366">
        <f t="shared" si="1"/>
        <v>0</v>
      </c>
      <c r="G18" s="366">
        <f t="shared" si="1"/>
        <v>0</v>
      </c>
      <c r="H18" s="366">
        <f t="shared" si="1"/>
        <v>0</v>
      </c>
      <c r="I18" s="367">
        <f t="shared" si="1"/>
        <v>0</v>
      </c>
      <c r="J18" s="368">
        <f t="shared" si="1"/>
        <v>0</v>
      </c>
    </row>
    <row r="19" spans="1:10">
      <c r="A19" s="874" t="s">
        <v>586</v>
      </c>
      <c r="B19" s="875"/>
      <c r="C19" s="875"/>
      <c r="D19" s="875" t="s">
        <v>587</v>
      </c>
      <c r="E19" s="875"/>
      <c r="F19" s="875"/>
      <c r="G19" s="875"/>
      <c r="H19" s="875"/>
      <c r="I19" s="878"/>
      <c r="J19" s="369" t="s">
        <v>588</v>
      </c>
    </row>
    <row r="20" spans="1:10" ht="19.5" thickBot="1">
      <c r="A20" s="876"/>
      <c r="B20" s="877"/>
      <c r="C20" s="877"/>
      <c r="D20" s="370"/>
      <c r="E20" s="371"/>
      <c r="F20" s="371"/>
      <c r="G20" s="371"/>
      <c r="H20" s="371"/>
      <c r="I20" s="372" t="s">
        <v>589</v>
      </c>
      <c r="J20" s="373" t="s">
        <v>590</v>
      </c>
    </row>
    <row r="21" spans="1:10">
      <c r="B21" s="374"/>
      <c r="C21" s="374"/>
      <c r="D21" s="375"/>
      <c r="E21" s="376"/>
      <c r="F21" s="376"/>
      <c r="G21" s="376"/>
      <c r="H21" s="376"/>
      <c r="I21" s="377"/>
      <c r="J21" s="377"/>
    </row>
    <row r="22" spans="1:10">
      <c r="A22" s="378" t="s">
        <v>591</v>
      </c>
      <c r="H22" s="379"/>
    </row>
    <row r="23" spans="1:10">
      <c r="A23" s="342" t="s">
        <v>592</v>
      </c>
      <c r="C23" s="379"/>
    </row>
    <row r="24" spans="1:10">
      <c r="A24" s="342" t="s">
        <v>593</v>
      </c>
    </row>
  </sheetData>
  <sheetProtection algorithmName="SHA-512" hashValue="LtntVM4XtdhjUjUqKeda4sKeWBoICb5HK+pbV6eUQNF+Ce2WkGP2BH2bM9F+8i5e7xUq/1t5F64TP9Tq/wk7AA==" saltValue="8KdTbDo1QDG8/aHi+zypiA==" spinCount="100000" sheet="1" objects="1" scenarios="1" selectLockedCells="1"/>
  <mergeCells count="14">
    <mergeCell ref="A19:C20"/>
    <mergeCell ref="D19:I19"/>
    <mergeCell ref="C4:J4"/>
    <mergeCell ref="C5:J5"/>
    <mergeCell ref="A10:D10"/>
    <mergeCell ref="A11:A12"/>
    <mergeCell ref="B11:B12"/>
    <mergeCell ref="C13:D13"/>
    <mergeCell ref="C6:F6"/>
    <mergeCell ref="C14:D14"/>
    <mergeCell ref="C15:D15"/>
    <mergeCell ref="C16:D16"/>
    <mergeCell ref="C17:D17"/>
    <mergeCell ref="C18:D18"/>
  </mergeCells>
  <phoneticPr fontId="1"/>
  <pageMargins left="0.7" right="0.7" top="0.75" bottom="0.75" header="0.3" footer="0.3"/>
  <pageSetup paperSize="9" scale="7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FD958-3B13-411E-ADA6-989E2B20ADA7}">
  <sheetPr codeName="Sheet8">
    <tabColor theme="0"/>
    <pageSetUpPr fitToPage="1"/>
  </sheetPr>
  <dimension ref="A1:O25"/>
  <sheetViews>
    <sheetView showGridLines="0" view="pageBreakPreview" zoomScale="60" zoomScaleNormal="100" workbookViewId="0">
      <selection sqref="A1:I1048576"/>
    </sheetView>
  </sheetViews>
  <sheetFormatPr defaultRowHeight="18.75"/>
  <cols>
    <col min="1" max="1" width="33.625" style="342" customWidth="1"/>
    <col min="2" max="2" width="22.75" style="342" customWidth="1"/>
    <col min="3" max="3" width="17.875" style="342" customWidth="1"/>
    <col min="4" max="9" width="12.5" style="342" customWidth="1"/>
    <col min="10" max="10" width="10.25" customWidth="1"/>
  </cols>
  <sheetData>
    <row r="1" spans="1:15">
      <c r="A1" s="342" t="s">
        <v>594</v>
      </c>
    </row>
    <row r="2" spans="1:15" ht="27.75">
      <c r="A2" s="343" t="s">
        <v>595</v>
      </c>
      <c r="B2" s="343"/>
      <c r="C2" s="343"/>
      <c r="D2" s="343"/>
      <c r="E2" s="343"/>
      <c r="H2" s="344"/>
      <c r="I2" s="344"/>
    </row>
    <row r="4" spans="1:15" ht="25.5" customHeight="1">
      <c r="A4" s="341" t="s">
        <v>559</v>
      </c>
      <c r="B4" s="341"/>
      <c r="C4" s="879" t="str">
        <f>IF(AND(入力用データシート!B7=入力用データシート!CA8,入力用データシート!B143=""),入力用データシート!B31,"")</f>
        <v/>
      </c>
      <c r="D4" s="879"/>
      <c r="E4" s="879"/>
      <c r="F4" s="879"/>
      <c r="G4" s="879"/>
      <c r="H4" s="879"/>
      <c r="I4" s="879"/>
    </row>
    <row r="5" spans="1:15" ht="25.5" customHeight="1">
      <c r="A5" s="345" t="s">
        <v>560</v>
      </c>
      <c r="B5" s="345"/>
      <c r="C5" s="879" t="str">
        <f>IF(AND(入力用データシート!B7=入力用データシート!CA8,入力用データシート!B143=""),入力用データシート!B39&amp;"  "&amp;入力用データシート!J39,"")</f>
        <v/>
      </c>
      <c r="D5" s="879"/>
      <c r="E5" s="879"/>
      <c r="F5" s="879"/>
      <c r="G5" s="879"/>
      <c r="H5" s="879"/>
      <c r="I5" s="879"/>
      <c r="J5" s="136"/>
      <c r="K5" s="136"/>
      <c r="L5" s="136"/>
      <c r="M5" s="136"/>
      <c r="N5" s="136"/>
      <c r="O5" s="136"/>
    </row>
    <row r="6" spans="1:15" ht="19.5">
      <c r="A6" s="345" t="s">
        <v>633</v>
      </c>
      <c r="B6" s="345"/>
      <c r="C6" s="879" t="str">
        <f>IF(AND(入力用データシート!B7=入力用データシート!CA8, 入力用データシート!B143=""),IF(TRIM(入力用データシート!B69)="","",入力用データシート!B69),"")</f>
        <v/>
      </c>
      <c r="D6" s="879"/>
      <c r="E6" s="879"/>
      <c r="F6" s="342" t="s">
        <v>632</v>
      </c>
    </row>
    <row r="7" spans="1:15" ht="19.5">
      <c r="A7" s="380"/>
      <c r="B7" s="345"/>
    </row>
    <row r="8" spans="1:15" ht="21.75">
      <c r="A8" s="347" t="s">
        <v>596</v>
      </c>
      <c r="B8" s="345"/>
    </row>
    <row r="9" spans="1:15" ht="20.25" customHeight="1" thickBot="1">
      <c r="A9" s="347" t="s">
        <v>563</v>
      </c>
      <c r="I9" s="348" t="s">
        <v>564</v>
      </c>
      <c r="J9" s="137"/>
    </row>
    <row r="10" spans="1:15" ht="19.5" thickBot="1">
      <c r="A10" s="365" t="s">
        <v>565</v>
      </c>
      <c r="B10" s="381"/>
      <c r="C10" s="381"/>
      <c r="D10" s="349" t="s">
        <v>566</v>
      </c>
      <c r="E10" s="350" t="s">
        <v>567</v>
      </c>
      <c r="F10" s="350" t="s">
        <v>568</v>
      </c>
      <c r="G10" s="350" t="s">
        <v>569</v>
      </c>
      <c r="H10" s="351" t="s">
        <v>570</v>
      </c>
      <c r="I10" s="352" t="s">
        <v>571</v>
      </c>
    </row>
    <row r="11" spans="1:15" ht="42" customHeight="1" thickBot="1">
      <c r="A11" s="359" t="s">
        <v>572</v>
      </c>
      <c r="B11" s="349" t="s">
        <v>318</v>
      </c>
      <c r="C11" s="350" t="s">
        <v>574</v>
      </c>
      <c r="D11" s="382" t="str">
        <f>IF(AND(入力用データシート!$B$7=入力用データシート!$CA$8,入力用データシート!$B$143=""),入力用データシート!N149,"")</f>
        <v/>
      </c>
      <c r="E11" s="382" t="str">
        <f>IF(AND(入力用データシート!$B$7=入力用データシート!$CA$8,入力用データシート!$B$143=""),入力用データシート!P149,"")</f>
        <v/>
      </c>
      <c r="F11" s="382" t="str">
        <f>IF(AND(入力用データシート!$B$7=入力用データシート!$CA$8,入力用データシート!$B$143=""),入力用データシート!R149,"")</f>
        <v/>
      </c>
      <c r="G11" s="382" t="str">
        <f>IF(AND(入力用データシート!$B$7=入力用データシート!$CA$8,入力用データシート!$B$143=""),入力用データシート!T149,"")</f>
        <v/>
      </c>
      <c r="H11" s="383" t="str">
        <f>IF(AND(入力用データシート!$B$7=入力用データシート!$CA$8,入力用データシート!$B$143=""),入力用データシート!V149,"")</f>
        <v/>
      </c>
      <c r="I11" s="355" t="str">
        <f>IF(AND(入力用データシート!$B$7=入力用データシート!$CA$8,入力用データシート!$B$143=""),入力用データシート!X149,"")</f>
        <v/>
      </c>
    </row>
    <row r="12" spans="1:15" ht="42" customHeight="1" thickBot="1">
      <c r="A12" s="359" t="s">
        <v>576</v>
      </c>
      <c r="B12" s="349" t="s">
        <v>319</v>
      </c>
      <c r="C12" s="350" t="s">
        <v>574</v>
      </c>
      <c r="D12" s="382" t="str">
        <f>IF(AND(入力用データシート!$B$7=入力用データシート!$CA$8,入力用データシート!$B$143=""),入力用データシート!N150,"")</f>
        <v/>
      </c>
      <c r="E12" s="382" t="str">
        <f>IF(AND(入力用データシート!$B$7=入力用データシート!$CA$8,入力用データシート!$B$143=""),入力用データシート!P150,"")</f>
        <v/>
      </c>
      <c r="F12" s="382" t="str">
        <f>IF(AND(入力用データシート!$B$7=入力用データシート!$CA$8,入力用データシート!$B$143=""),入力用データシート!R150,"")</f>
        <v/>
      </c>
      <c r="G12" s="382" t="str">
        <f>IF(AND(入力用データシート!$B$7=入力用データシート!$CA$8,入力用データシート!$B$143=""),入力用データシート!T150,"")</f>
        <v/>
      </c>
      <c r="H12" s="383" t="str">
        <f>IF(AND(入力用データシート!$B$7=入力用データシート!$CA$8,入力用データシート!$B$143=""),入力用データシート!V150,"")</f>
        <v/>
      </c>
      <c r="I12" s="355" t="str">
        <f>IF(AND(入力用データシート!$B$7=入力用データシート!$CA$8,入力用データシート!$B$143=""),入力用データシート!X150,"")</f>
        <v/>
      </c>
    </row>
    <row r="13" spans="1:15" ht="42" customHeight="1" thickBot="1">
      <c r="A13" s="359" t="s">
        <v>578</v>
      </c>
      <c r="B13" s="349" t="s">
        <v>320</v>
      </c>
      <c r="C13" s="350" t="s">
        <v>574</v>
      </c>
      <c r="D13" s="382" t="str">
        <f>IF(AND(入力用データシート!$B$7=入力用データシート!$CA$8,入力用データシート!$B$143=""),入力用データシート!N151,"")</f>
        <v/>
      </c>
      <c r="E13" s="382" t="str">
        <f>IF(AND(入力用データシート!$B$7=入力用データシート!$CA$8,入力用データシート!$B$143=""),入力用データシート!P151,"")</f>
        <v/>
      </c>
      <c r="F13" s="382" t="str">
        <f>IF(AND(入力用データシート!$B$7=入力用データシート!$CA$8,入力用データシート!$B$143=""),入力用データシート!R151,"")</f>
        <v/>
      </c>
      <c r="G13" s="382" t="str">
        <f>IF(AND(入力用データシート!$B$7=入力用データシート!$CA$8,入力用データシート!$B$143=""),入力用データシート!T151,"")</f>
        <v/>
      </c>
      <c r="H13" s="383" t="str">
        <f>IF(AND(入力用データシート!$B$7=入力用データシート!$CA$8,入力用データシート!$B$143=""),入力用データシート!V151,"")</f>
        <v/>
      </c>
      <c r="I13" s="355" t="str">
        <f>IF(AND(入力用データシート!$B$7=入力用データシート!$CA$8,入力用データシート!$B$143=""),入力用データシート!X151,"")</f>
        <v/>
      </c>
    </row>
    <row r="14" spans="1:15" ht="42" customHeight="1" thickBot="1">
      <c r="A14" s="365" t="s">
        <v>579</v>
      </c>
      <c r="B14" s="349" t="s">
        <v>414</v>
      </c>
      <c r="C14" s="350" t="s">
        <v>577</v>
      </c>
      <c r="D14" s="382" t="str">
        <f>IF(AND(入力用データシート!$B$7=入力用データシート!$CA$8,入力用データシート!$B$143=""),入力用データシート!N152,"")</f>
        <v/>
      </c>
      <c r="E14" s="382" t="str">
        <f>IF(AND(入力用データシート!$B$7=入力用データシート!$CA$8,入力用データシート!$B$143=""),入力用データシート!P152,"")</f>
        <v/>
      </c>
      <c r="F14" s="382" t="str">
        <f>IF(AND(入力用データシート!$B$7=入力用データシート!$CA$8,入力用データシート!$B$143=""),入力用データシート!R152,"")</f>
        <v/>
      </c>
      <c r="G14" s="382" t="str">
        <f>IF(AND(入力用データシート!$B$7=入力用データシート!$CA$8,入力用データシート!$B$143=""),入力用データシート!T152,"")</f>
        <v/>
      </c>
      <c r="H14" s="383" t="str">
        <f>IF(AND(入力用データシート!$B$7=入力用データシート!$CA$8,入力用データシート!$B$143=""),入力用データシート!V152,"")</f>
        <v/>
      </c>
      <c r="I14" s="355" t="str">
        <f>IF(AND(入力用データシート!$B$7=入力用データシート!$CA$8,入力用データシート!$B$143=""),入力用データシート!X152,"")</f>
        <v/>
      </c>
    </row>
    <row r="15" spans="1:15" ht="42" customHeight="1" thickBot="1">
      <c r="A15" s="359" t="s">
        <v>580</v>
      </c>
      <c r="B15" s="361" t="s">
        <v>581</v>
      </c>
      <c r="C15" s="350" t="s">
        <v>574</v>
      </c>
      <c r="D15" s="384" t="e">
        <f t="shared" ref="D15:I15" si="0">IF((D11+D12+D13+D14)=0,0,(D11+D12+D13+D14))</f>
        <v>#VALUE!</v>
      </c>
      <c r="E15" s="384" t="e">
        <f t="shared" si="0"/>
        <v>#VALUE!</v>
      </c>
      <c r="F15" s="384" t="e">
        <f t="shared" si="0"/>
        <v>#VALUE!</v>
      </c>
      <c r="G15" s="384" t="e">
        <f t="shared" si="0"/>
        <v>#VALUE!</v>
      </c>
      <c r="H15" s="385" t="e">
        <f t="shared" si="0"/>
        <v>#VALUE!</v>
      </c>
      <c r="I15" s="386" t="e">
        <f t="shared" si="0"/>
        <v>#VALUE!</v>
      </c>
    </row>
    <row r="16" spans="1:15" ht="42" customHeight="1" thickBot="1">
      <c r="A16" s="359" t="s">
        <v>582</v>
      </c>
      <c r="B16" s="349" t="s">
        <v>416</v>
      </c>
      <c r="C16" s="350" t="s">
        <v>574</v>
      </c>
      <c r="D16" s="382" t="str">
        <f>IF(AND(入力用データシート!$B$7=入力用データシート!$CA$8,入力用データシート!$B$143=""),入力用データシート!N153,"")</f>
        <v/>
      </c>
      <c r="E16" s="382" t="str">
        <f>IF(AND(入力用データシート!$B$7=入力用データシート!$CA$8,入力用データシート!$B$143=""),入力用データシート!P153,"")</f>
        <v/>
      </c>
      <c r="F16" s="382" t="str">
        <f>IF(AND(入力用データシート!$B$7=入力用データシート!$CA$8,入力用データシート!$B$143=""),入力用データシート!R153,"")</f>
        <v/>
      </c>
      <c r="G16" s="382" t="str">
        <f>IF(AND(入力用データシート!$B$7=入力用データシート!$CA$8,入力用データシート!$B$143=""),入力用データシート!T153,"")</f>
        <v/>
      </c>
      <c r="H16" s="383" t="str">
        <f>IF(AND(入力用データシート!$B$7=入力用データシート!$CA$8,入力用データシート!$B$143=""),入力用データシート!V153,"")</f>
        <v/>
      </c>
      <c r="I16" s="355" t="str">
        <f>IF(AND(入力用データシート!$B$7=入力用データシート!$CA$8,入力用データシート!$B$143=""),入力用データシート!X153,"")</f>
        <v/>
      </c>
    </row>
    <row r="17" spans="1:9" ht="42" customHeight="1" thickBot="1">
      <c r="A17" s="387" t="s">
        <v>583</v>
      </c>
      <c r="B17" s="372" t="s">
        <v>584</v>
      </c>
      <c r="C17" s="388" t="s">
        <v>597</v>
      </c>
      <c r="D17" s="389">
        <f t="shared" ref="D17:I17" si="1">IFERROR(D15/D16,0)</f>
        <v>0</v>
      </c>
      <c r="E17" s="389">
        <f t="shared" si="1"/>
        <v>0</v>
      </c>
      <c r="F17" s="389">
        <f t="shared" si="1"/>
        <v>0</v>
      </c>
      <c r="G17" s="389">
        <f t="shared" si="1"/>
        <v>0</v>
      </c>
      <c r="H17" s="390">
        <f t="shared" si="1"/>
        <v>0</v>
      </c>
      <c r="I17" s="391">
        <f t="shared" si="1"/>
        <v>0</v>
      </c>
    </row>
    <row r="18" spans="1:9">
      <c r="B18" s="377"/>
      <c r="C18" s="377"/>
      <c r="D18" s="392"/>
      <c r="E18" s="392"/>
      <c r="F18" s="392"/>
      <c r="G18" s="392"/>
      <c r="H18" s="392"/>
      <c r="I18" s="392"/>
    </row>
    <row r="19" spans="1:9">
      <c r="A19" s="342" t="s">
        <v>598</v>
      </c>
      <c r="B19" s="377"/>
      <c r="C19" s="377"/>
      <c r="D19" s="392"/>
      <c r="E19" s="392"/>
      <c r="F19" s="392"/>
      <c r="G19" s="392"/>
      <c r="H19" s="392"/>
      <c r="I19" s="392"/>
    </row>
    <row r="20" spans="1:9">
      <c r="A20" s="378" t="s">
        <v>599</v>
      </c>
      <c r="H20" s="379"/>
    </row>
    <row r="21" spans="1:9">
      <c r="A21" s="342" t="s">
        <v>600</v>
      </c>
    </row>
    <row r="22" spans="1:9">
      <c r="A22" s="342" t="s">
        <v>601</v>
      </c>
    </row>
    <row r="25" spans="1:9">
      <c r="A25" s="378"/>
    </row>
  </sheetData>
  <sheetProtection algorithmName="SHA-512" hashValue="iUjZNQBPH4FoS4iNEDJErefqPtVtHhk1Vsie81GPK/DKUMTvzB5zJC/Qhk418Y8oX6VGWDWz9BRJtQ/zHi+DFw==" saltValue="tJFRjlMXwmYu9AhknutPHg==" spinCount="100000" sheet="1" objects="1" scenarios="1" selectLockedCells="1"/>
  <mergeCells count="3">
    <mergeCell ref="C4:I4"/>
    <mergeCell ref="C5:I5"/>
    <mergeCell ref="C6:E6"/>
  </mergeCells>
  <phoneticPr fontId="1"/>
  <pageMargins left="0.7" right="0.7" top="0.75" bottom="0.75" header="0.3" footer="0.3"/>
  <pageSetup paperSize="9"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40</vt:i4>
      </vt:variant>
    </vt:vector>
  </HeadingPairs>
  <TitlesOfParts>
    <vt:vector size="58" baseType="lpstr">
      <vt:lpstr>入力用データシート</vt:lpstr>
      <vt:lpstr>提出資料総括表</vt:lpstr>
      <vt:lpstr>交付①（様式第１の１）</vt:lpstr>
      <vt:lpstr>交付②（様式第１（その５の１））</vt:lpstr>
      <vt:lpstr>交付③（様式第１（その６））</vt:lpstr>
      <vt:lpstr>交付④（様式第１（その９））</vt:lpstr>
      <vt:lpstr>交付⑤（別添）</vt:lpstr>
      <vt:lpstr>交付⑥（様式第１（その１１）8トン以下）</vt:lpstr>
      <vt:lpstr>交付（様式第１（その１１）８トン超）</vt:lpstr>
      <vt:lpstr>交付（様式第１の４）</vt:lpstr>
      <vt:lpstr>完了①（様式第１1の１(第１１条関係)）</vt:lpstr>
      <vt:lpstr>完了②（様式第１１(その４の１)）</vt:lpstr>
      <vt:lpstr>完了③（様式第１１(その５)）</vt:lpstr>
      <vt:lpstr>完了④（様式第１３(第１３関係)）</vt:lpstr>
      <vt:lpstr>完了⑤（様式第１０(第８条関係)）</vt:lpstr>
      <vt:lpstr>雛形＿リース料金均等(トラック)</vt:lpstr>
      <vt:lpstr>雛形＿リース料金変動あり(トラック)</vt:lpstr>
      <vt:lpstr>雛形＿前払い金あり(トラック)</vt:lpstr>
      <vt:lpstr>ASF</vt:lpstr>
      <vt:lpstr>BYD</vt:lpstr>
      <vt:lpstr>CENNTROor不明</vt:lpstr>
      <vt:lpstr>DFSKor不明</vt:lpstr>
      <vt:lpstr>eCanter</vt:lpstr>
      <vt:lpstr>Kiaor不明</vt:lpstr>
      <vt:lpstr>'完了①（様式第１1の１(第１１条関係)）'!Print_Area</vt:lpstr>
      <vt:lpstr>'完了②（様式第１１(その４の１)）'!Print_Area</vt:lpstr>
      <vt:lpstr>'完了③（様式第１１(その５)）'!Print_Area</vt:lpstr>
      <vt:lpstr>'完了④（様式第１３(第１３関係)）'!Print_Area</vt:lpstr>
      <vt:lpstr>'完了⑤（様式第１０(第８条関係)）'!Print_Area</vt:lpstr>
      <vt:lpstr>'交付（様式第１の４）'!Print_Area</vt:lpstr>
      <vt:lpstr>'交付①（様式第１の１）'!Print_Area</vt:lpstr>
      <vt:lpstr>'交付②（様式第１（その５の１））'!Print_Area</vt:lpstr>
      <vt:lpstr>'交付③（様式第１（その６））'!Print_Area</vt:lpstr>
      <vt:lpstr>'交付④（様式第１（その９））'!Print_Area</vt:lpstr>
      <vt:lpstr>'交付⑤（別添）'!Print_Area</vt:lpstr>
      <vt:lpstr>'雛形＿リース料金均等(トラック)'!Print_Area</vt:lpstr>
      <vt:lpstr>'雛形＿リース料金変動あり(トラック)'!Print_Area</vt:lpstr>
      <vt:lpstr>'雛形＿前払い金あり(トラック)'!Print_Area</vt:lpstr>
      <vt:lpstr>提出資料総括表!Print_Area</vt:lpstr>
      <vt:lpstr>SANYor不明</vt:lpstr>
      <vt:lpstr>ZAA</vt:lpstr>
      <vt:lpstr>ZAB</vt:lpstr>
      <vt:lpstr>いすゞ</vt:lpstr>
      <vt:lpstr>スズキ</vt:lpstr>
      <vt:lpstr>ダイハツ</vt:lpstr>
      <vt:lpstr>トヨタ</vt:lpstr>
      <vt:lpstr>ニッサン</vt:lpstr>
      <vt:lpstr>フォトンorFOTON</vt:lpstr>
      <vt:lpstr>フォトンorFOTONorZOMOTORS</vt:lpstr>
      <vt:lpstr>フォトンor不明</vt:lpstr>
      <vt:lpstr>ホンダ</vt:lpstr>
      <vt:lpstr>マツダ</vt:lpstr>
      <vt:lpstr>三菱</vt:lpstr>
      <vt:lpstr>三菱ふそう</vt:lpstr>
      <vt:lpstr>日野</vt:lpstr>
      <vt:lpstr>不明orFARIZONorファリゾンorShandongTangjunOulingAuto</vt:lpstr>
      <vt:lpstr>柳州五菱</vt:lpstr>
      <vt:lpstr>柳州五菱or不明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淵上 皆実</dc:creator>
  <cp:lastModifiedBy>淵上 皆実</cp:lastModifiedBy>
  <cp:lastPrinted>2026-05-08T06:49:28Z</cp:lastPrinted>
  <dcterms:created xsi:type="dcterms:W3CDTF">2026-03-25T03:00:33Z</dcterms:created>
  <dcterms:modified xsi:type="dcterms:W3CDTF">2026-06-22T05:52:41Z</dcterms:modified>
</cp:coreProperties>
</file>