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7f\物流・空港港湾・モーダルシフト\令和8年度\5.データシート\ホームページ用\"/>
    </mc:Choice>
  </mc:AlternateContent>
  <xr:revisionPtr revIDLastSave="0" documentId="13_ncr:1_{DDF0AFFB-B26C-46C3-8800-BF5852BD6742}" xr6:coauthVersionLast="47" xr6:coauthVersionMax="47" xr10:uidLastSave="{00000000-0000-0000-0000-000000000000}"/>
  <bookViews>
    <workbookView xWindow="-108" yWindow="-108" windowWidth="23256" windowHeight="13896" tabRatio="800" xr2:uid="{72A8BDCB-032A-4915-AACE-0EA3AA57ABEE}"/>
  </bookViews>
  <sheets>
    <sheet name="入力用データシート" sheetId="2" r:id="rId1"/>
    <sheet name="上限額表" sheetId="15" r:id="rId2"/>
    <sheet name="提出資料総括表" sheetId="14" r:id="rId3"/>
    <sheet name="様式第１の２" sheetId="3" r:id="rId4"/>
    <sheet name="様式第１(その５の２) " sheetId="4" r:id="rId5"/>
    <sheet name="様式第１(その９)" sheetId="5" r:id="rId6"/>
    <sheet name="別添" sheetId="6" r:id="rId7"/>
    <sheet name="様式第１の４" sheetId="7" r:id="rId8"/>
    <sheet name="様式第１1の２" sheetId="9" r:id="rId9"/>
    <sheet name="様式第１１(その４の２) " sheetId="10" r:id="rId10"/>
    <sheet name="様式第１３" sheetId="11" r:id="rId11"/>
    <sheet name="様式第１０" sheetId="12" r:id="rId12"/>
    <sheet name="雛形＿リース料金均等(充電設備)" sheetId="13" r:id="rId13"/>
  </sheets>
  <externalReferences>
    <externalReference r:id="rId14"/>
    <externalReference r:id="rId15"/>
  </externalReferences>
  <definedNames>
    <definedName name="ABB_N">入力用データシート!$BL$15:$BL$16</definedName>
    <definedName name="ABB_Q">入力用データシート!$BD$15:$BD$20</definedName>
    <definedName name="BYDAutoJapan_N">入力用データシート!$BL$17:$BL$18</definedName>
    <definedName name="CHAEVI_Q">入力用データシート!$BD$21:$BD$24</definedName>
    <definedName name="Eneliver_N">入力用データシート!$BL$19:$BL$50</definedName>
    <definedName name="eTreegoJapan_Q">入力用データシート!$BD$25:$BD$26</definedName>
    <definedName name="GSジャパン_N">入力用データシート!$BL$51:$BL$53</definedName>
    <definedName name="GSユアサ_V">入力用データシート!$BS$15:$BS$18</definedName>
    <definedName name="JFEテクノス_Q">入力用データシート!$BD$27:$BD$37</definedName>
    <definedName name="_xlnm.Print_Area" localSheetId="1">上限額表!$A$1:$M$24</definedName>
    <definedName name="_xlnm.Print_Area" localSheetId="12">'雛形＿リース料金均等(充電設備)'!$A$1:$AH$33</definedName>
    <definedName name="_xlnm.Print_Area" localSheetId="2">提出資料総括表!$A$1:$G$50</definedName>
    <definedName name="_xlnm.Print_Area" localSheetId="0">入力用データシート!$A$1:$V$735</definedName>
    <definedName name="_xlnm.Print_Area" localSheetId="6">別添!$A$1:$AF$41</definedName>
    <definedName name="_xlnm.Print_Area" localSheetId="4">'様式第１(その５の２) '!$A$1:$AD$55</definedName>
    <definedName name="_xlnm.Print_Area" localSheetId="5">'様式第１(その９)'!$A$1:$AF$49</definedName>
    <definedName name="_xlnm.Print_Area" localSheetId="11">様式第１０!$A$1:$AJ$51</definedName>
    <definedName name="_xlnm.Print_Area" localSheetId="9">'様式第１１(その４の２) '!$A$1:$AD$54</definedName>
    <definedName name="_xlnm.Print_Area" localSheetId="8">様式第１1の２!$A$1:$AD$50</definedName>
    <definedName name="_xlnm.Print_Area" localSheetId="10">様式第１３!$A$1:$AJ$49</definedName>
    <definedName name="_xlnm.Print_Area" localSheetId="3">様式第１の２!$A$1:$AD$52</definedName>
    <definedName name="_xlnm.Print_Area" localSheetId="7">様式第１の４!$A$1:$AD$42</definedName>
    <definedName name="ULTRAEVCHARGER_Q">入力用データシート!$BD$38:$BD$40</definedName>
    <definedName name="V2H充放電設備">入力用データシート!$BQ$15:$BQ$26</definedName>
    <definedName name="ZAA" localSheetId="11">[1]データシート!$BJ$55:$BJ$57</definedName>
    <definedName name="ZAB" localSheetId="11">[1]データシート!$BH$55:$BH$81</definedName>
    <definedName name="Zerova_N">入力用データシート!$BL$54:$BL$139</definedName>
    <definedName name="Zerova_Q">入力用データシート!$BD$41:$BD$71</definedName>
    <definedName name="アイケイエス_V">入力用データシート!$BS$19:$BS$21</definedName>
    <definedName name="アサヒ衛陶_Q">入力用データシート!$BD$72</definedName>
    <definedName name="エムエスアイコンピュータージャパン_N">入力用データシート!$BL$140:$BL$141</definedName>
    <definedName name="エリーパワー_V">入力用データシート!$BS$22:$BS$23</definedName>
    <definedName name="オムロンソーシアルソリューションズ_V">入力用データシート!$BS$24:$BS$37</definedName>
    <definedName name="オリジン_G">入力用データシート!$BY$15:$BY$16</definedName>
    <definedName name="キューヘン_Q">入力用データシート!$BD$73:$BD$85</definedName>
    <definedName name="ジゴワッツ_N">入力用データシート!$BL$142:$BL$153</definedName>
    <definedName name="ジゴワッツ_Q">入力用データシート!$BD$86:$BD$89</definedName>
    <definedName name="シャープエネルギーソリューション_V">入力用データシート!$BS$38</definedName>
    <definedName name="スターチャージ_Q">入力用データシート!$BD$90:$BD$105</definedName>
    <definedName name="ダイヘン_Q">入力用データシート!$BD$106:$BD$120</definedName>
    <definedName name="ダイヤゼブラ電機_V">入力用データシート!$BS$39:$BS$40</definedName>
    <definedName name="ダックビル_N">入力用データシート!$BL$154:$BL$155</definedName>
    <definedName name="デルタ電子_N">入力用データシート!$BL$156</definedName>
    <definedName name="デルタ電子_Q">入力用データシート!$BD$121:$BD$123</definedName>
    <definedName name="デンソー_V">入力用データシート!$BS$41:$BS$43</definedName>
    <definedName name="テンフィールズファクトリー_Q">入力用データシート!$BD$124</definedName>
    <definedName name="ニチコン_G">入力用データシート!$BY$17:$BY$18</definedName>
    <definedName name="ニチコン_Q">入力用データシート!$BD$125:$BD$146</definedName>
    <definedName name="ニチコン_V">入力用データシート!$BS$44:$BS$68</definedName>
    <definedName name="ハセテック_Q">入力用データシート!$BD$147:$BD$155</definedName>
    <definedName name="パナソニック_N">入力用データシート!$BL$157:$BL$224</definedName>
    <definedName name="パナソニック_V">入力用データシート!$BS$69:$BS$73</definedName>
    <definedName name="パワーエックス_Q">入力用データシート!$BD$156:$BD$158</definedName>
    <definedName name="プラゴ_N">入力用データシート!$BL$225</definedName>
    <definedName name="プラゴ_Q">入力用データシート!$BD$159</definedName>
    <definedName name="ヘッドスプリング_Q">入力用データシート!$BD$160</definedName>
    <definedName name="ホンダアクセス_N">入力用データシート!$BL$226</definedName>
    <definedName name="モリテックスチール_N">入力用データシート!$BL$227:$BL$272</definedName>
    <definedName name="河村電器産業_N">入力用データシート!$BL$273:$BL$344</definedName>
    <definedName name="外部給電設備">入力用データシート!$BW$15:$BW$18</definedName>
    <definedName name="株式会社EVモーターズ・ジャパン" localSheetId="11">[2]交付申請書データシート!#REF!</definedName>
    <definedName name="急速充電設備">入力用データシート!$BB$15:$BB$40</definedName>
    <definedName name="三菱自動車工業_G">入力用データシート!$BY$21</definedName>
    <definedName name="松尾製作所_Q">入力用データシート!$BD$161:$BD$165</definedName>
    <definedName name="新電元工業_N">入力用データシート!$BL$345:$BL$348</definedName>
    <definedName name="新電元工業_Q">入力用データシート!$BD$166:$BD$183</definedName>
    <definedName name="長州産業_V">入力用データシート!$BS$74:$BS$91</definedName>
    <definedName name="椿本チエイン_V">入力用データシート!$BS$92:$BS$97</definedName>
    <definedName name="東光高岳_Q">入力用データシート!$BD$184:$BD$190</definedName>
    <definedName name="東光高岳_V">入力用データシート!$BS$98</definedName>
    <definedName name="東芝ライテック_N">入力用データシート!$BL$349</definedName>
    <definedName name="内外電機_N">入力用データシート!$BL$350:$BL$351</definedName>
    <definedName name="日東工業_N">入力用データシート!$BL$352:$BL$481</definedName>
    <definedName name="日東工業_Q">入力用データシート!$BD$191:$BD$194</definedName>
    <definedName name="日発販売_Q">入力用データシート!$BD$195</definedName>
    <definedName name="普通充電設備">入力用データシート!$BI$15:$BI$33</definedName>
    <definedName name="平河ヒューテック_N">入力用データシート!$BL$482:$BL$515</definedName>
    <definedName name="北海道電気相互_Q">入力用データシート!$BD$196</definedName>
    <definedName name="北九州住設_Q">入力用データシート!$BD$197:$BD$201</definedName>
    <definedName name="本田技研工業_G">入力用データシート!$BY$19:$BY$20</definedName>
    <definedName name="和光電研_Q">入力用データシート!$BD$202:$BD$203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487" i="2" l="1" a="1"/>
  <c r="B487" i="2" s="1"/>
  <c r="T5" i="7"/>
  <c r="T4" i="7"/>
  <c r="T31" i="7"/>
  <c r="I31" i="7"/>
  <c r="T30" i="7"/>
  <c r="H30" i="7"/>
  <c r="G29" i="7"/>
  <c r="M28" i="7"/>
  <c r="T27" i="7"/>
  <c r="I27" i="7"/>
  <c r="T26" i="7"/>
  <c r="H26" i="7"/>
  <c r="M25" i="7"/>
  <c r="B20" i="7"/>
  <c r="V10" i="7"/>
  <c r="U9" i="7"/>
  <c r="S8" i="7"/>
  <c r="X2" i="6"/>
  <c r="U41" i="4"/>
  <c r="U28" i="4"/>
  <c r="U16" i="4"/>
  <c r="O9" i="4"/>
  <c r="U41" i="10"/>
  <c r="U28" i="10"/>
  <c r="U16" i="10"/>
  <c r="O9" i="10"/>
  <c r="J39" i="11"/>
  <c r="U35" i="11"/>
  <c r="J35" i="11"/>
  <c r="Y33" i="11"/>
  <c r="J33" i="11"/>
  <c r="Y31" i="11"/>
  <c r="J31" i="11"/>
  <c r="U34" i="9"/>
  <c r="K34" i="9"/>
  <c r="R20" i="9"/>
  <c r="J29" i="9"/>
  <c r="P29" i="9"/>
  <c r="W5" i="9"/>
  <c r="W5" i="3"/>
  <c r="Q29" i="3"/>
  <c r="B565" i="2" a="1"/>
  <c r="B565" i="2" s="1"/>
  <c r="W11" i="5" a="1"/>
  <c r="W11" i="5" s="1"/>
  <c r="V10" i="5" a="1"/>
  <c r="V10" i="5" s="1"/>
  <c r="V9" i="5" a="1"/>
  <c r="V9" i="5" s="1"/>
  <c r="O6" i="4"/>
  <c r="S6" i="13"/>
  <c r="B20" i="9"/>
  <c r="B445" i="2" a="1"/>
  <c r="B445" i="2" s="1"/>
  <c r="B481" i="2" a="1"/>
  <c r="B481" i="2" s="1"/>
  <c r="A429" i="2" l="1"/>
  <c r="A43" i="2"/>
  <c r="J31" i="3"/>
  <c r="B22" i="5"/>
  <c r="B21" i="5"/>
  <c r="B455" i="2"/>
  <c r="B457" i="2" s="1" a="1"/>
  <c r="B457" i="2" s="1"/>
  <c r="N637" i="2" a="1"/>
  <c r="N637" i="2" s="1"/>
  <c r="N638" i="2" a="1"/>
  <c r="N638" i="2" s="1"/>
  <c r="N639" i="2" a="1"/>
  <c r="N639" i="2" s="1"/>
  <c r="N640" i="2" a="1"/>
  <c r="N640" i="2"/>
  <c r="N641" i="2" a="1"/>
  <c r="N641" i="2" s="1"/>
  <c r="N642" i="2" a="1"/>
  <c r="N642" i="2" s="1"/>
  <c r="N643" i="2" a="1"/>
  <c r="N643" i="2" s="1"/>
  <c r="N644" i="2" a="1"/>
  <c r="N644" i="2" s="1"/>
  <c r="N645" i="2" a="1"/>
  <c r="N645" i="2" s="1"/>
  <c r="N646" i="2" a="1"/>
  <c r="N646" i="2"/>
  <c r="N647" i="2" a="1"/>
  <c r="N647" i="2" s="1"/>
  <c r="N648" i="2" a="1"/>
  <c r="N648" i="2"/>
  <c r="N649" i="2" a="1"/>
  <c r="N649" i="2" s="1"/>
  <c r="N650" i="2" a="1"/>
  <c r="N650" i="2" s="1"/>
  <c r="N651" i="2" a="1"/>
  <c r="N651" i="2" s="1"/>
  <c r="N652" i="2" a="1"/>
  <c r="N652" i="2" s="1"/>
  <c r="N653" i="2" a="1"/>
  <c r="N653" i="2" s="1"/>
  <c r="N654" i="2" a="1"/>
  <c r="N654" i="2" s="1"/>
  <c r="N655" i="2" a="1"/>
  <c r="N655" i="2" s="1"/>
  <c r="N656" i="2" a="1"/>
  <c r="N656" i="2" s="1"/>
  <c r="N657" i="2" a="1"/>
  <c r="N657" i="2"/>
  <c r="N658" i="2" a="1"/>
  <c r="N658" i="2" s="1"/>
  <c r="N659" i="2" a="1"/>
  <c r="N659" i="2" s="1"/>
  <c r="N660" i="2" a="1"/>
  <c r="N660" i="2" s="1"/>
  <c r="N661" i="2" a="1"/>
  <c r="N661" i="2" s="1"/>
  <c r="N662" i="2" a="1"/>
  <c r="N662" i="2" s="1"/>
  <c r="N663" i="2" a="1"/>
  <c r="N663" i="2" s="1"/>
  <c r="N664" i="2" a="1"/>
  <c r="N664" i="2" s="1"/>
  <c r="N665" i="2" a="1"/>
  <c r="N665" i="2" s="1"/>
  <c r="N666" i="2" a="1"/>
  <c r="N666" i="2" s="1"/>
  <c r="N667" i="2" a="1"/>
  <c r="N667" i="2" s="1"/>
  <c r="N668" i="2" a="1"/>
  <c r="N668" i="2" s="1"/>
  <c r="N669" i="2" a="1"/>
  <c r="N669" i="2" s="1"/>
  <c r="N670" i="2" a="1"/>
  <c r="N670" i="2" s="1"/>
  <c r="N671" i="2" a="1"/>
  <c r="N671" i="2"/>
  <c r="N672" i="2" a="1"/>
  <c r="N672" i="2" s="1"/>
  <c r="N673" i="2" a="1"/>
  <c r="N673" i="2" s="1"/>
  <c r="N674" i="2" a="1"/>
  <c r="N674" i="2" s="1"/>
  <c r="N675" i="2" a="1"/>
  <c r="N675" i="2" s="1"/>
  <c r="N676" i="2" a="1"/>
  <c r="N676" i="2" s="1"/>
  <c r="N677" i="2" a="1"/>
  <c r="N677" i="2" s="1"/>
  <c r="N678" i="2" a="1"/>
  <c r="N678" i="2"/>
  <c r="N679" i="2" a="1"/>
  <c r="N679" i="2" s="1"/>
  <c r="N680" i="2" a="1"/>
  <c r="N680" i="2" s="1"/>
  <c r="N681" i="2" a="1"/>
  <c r="N681" i="2" s="1"/>
  <c r="N682" i="2" a="1"/>
  <c r="N682" i="2" s="1"/>
  <c r="N683" i="2" a="1"/>
  <c r="N683" i="2" s="1"/>
  <c r="N684" i="2" a="1"/>
  <c r="N684" i="2" s="1"/>
  <c r="N685" i="2" a="1"/>
  <c r="N685" i="2" s="1"/>
  <c r="N686" i="2" a="1"/>
  <c r="N686" i="2" s="1"/>
  <c r="N687" i="2" a="1"/>
  <c r="N687" i="2" s="1"/>
  <c r="N688" i="2" a="1"/>
  <c r="N688" i="2" s="1"/>
  <c r="N689" i="2" a="1"/>
  <c r="N689" i="2" s="1"/>
  <c r="N690" i="2" a="1"/>
  <c r="N690" i="2" s="1"/>
  <c r="N691" i="2" a="1"/>
  <c r="N691" i="2" s="1"/>
  <c r="N692" i="2" a="1"/>
  <c r="N692" i="2" s="1"/>
  <c r="N693" i="2" a="1"/>
  <c r="N693" i="2" s="1"/>
  <c r="N694" i="2" a="1"/>
  <c r="N694" i="2" s="1"/>
  <c r="N695" i="2" a="1"/>
  <c r="N695" i="2" s="1"/>
  <c r="N696" i="2" a="1"/>
  <c r="N696" i="2" s="1"/>
  <c r="N697" i="2" a="1"/>
  <c r="N697" i="2" s="1"/>
  <c r="N698" i="2" a="1"/>
  <c r="N698" i="2" s="1"/>
  <c r="N699" i="2" a="1"/>
  <c r="N699" i="2" s="1"/>
  <c r="N700" i="2" a="1"/>
  <c r="N700" i="2" s="1"/>
  <c r="N701" i="2" a="1"/>
  <c r="N701" i="2"/>
  <c r="N702" i="2" a="1"/>
  <c r="N702" i="2" s="1"/>
  <c r="N703" i="2" a="1"/>
  <c r="N703" i="2" s="1"/>
  <c r="N704" i="2" a="1"/>
  <c r="N704" i="2" s="1"/>
  <c r="N705" i="2" a="1"/>
  <c r="N705" i="2" s="1"/>
  <c r="N706" i="2" a="1"/>
  <c r="N706" i="2" s="1"/>
  <c r="N707" i="2" a="1"/>
  <c r="N707" i="2" s="1"/>
  <c r="N708" i="2" a="1"/>
  <c r="N708" i="2" s="1"/>
  <c r="N709" i="2" a="1"/>
  <c r="N709" i="2" s="1"/>
  <c r="N710" i="2" a="1"/>
  <c r="N710" i="2" s="1"/>
  <c r="N711" i="2" a="1"/>
  <c r="N711" i="2" s="1"/>
  <c r="N712" i="2" a="1"/>
  <c r="N712" i="2" s="1"/>
  <c r="N713" i="2" a="1"/>
  <c r="N713" i="2" s="1"/>
  <c r="N714" i="2" a="1"/>
  <c r="N714" i="2" s="1"/>
  <c r="N715" i="2" a="1"/>
  <c r="N715" i="2" s="1"/>
  <c r="N716" i="2" a="1"/>
  <c r="N716" i="2" s="1"/>
  <c r="N717" i="2" a="1"/>
  <c r="N717" i="2" s="1"/>
  <c r="N718" i="2" a="1"/>
  <c r="N718" i="2" s="1"/>
  <c r="N719" i="2" a="1"/>
  <c r="N719" i="2" s="1"/>
  <c r="N720" i="2" a="1"/>
  <c r="N720" i="2" s="1"/>
  <c r="N721" i="2" a="1"/>
  <c r="N721" i="2" s="1"/>
  <c r="N722" i="2" a="1"/>
  <c r="N722" i="2" s="1"/>
  <c r="N723" i="2" a="1"/>
  <c r="N723" i="2" s="1"/>
  <c r="N724" i="2" a="1"/>
  <c r="N724" i="2"/>
  <c r="N725" i="2" a="1"/>
  <c r="N725" i="2" s="1"/>
  <c r="N726" i="2" a="1"/>
  <c r="N726" i="2" s="1"/>
  <c r="N727" i="2" a="1"/>
  <c r="N727" i="2" s="1"/>
  <c r="N728" i="2" a="1"/>
  <c r="N728" i="2" s="1"/>
  <c r="N729" i="2" a="1"/>
  <c r="N729" i="2" s="1"/>
  <c r="N730" i="2" a="1"/>
  <c r="N730" i="2" s="1"/>
  <c r="N731" i="2" a="1"/>
  <c r="N731" i="2" s="1"/>
  <c r="N732" i="2" a="1"/>
  <c r="N732" i="2" s="1"/>
  <c r="N733" i="2" a="1"/>
  <c r="N733" i="2" s="1"/>
  <c r="N734" i="2" a="1"/>
  <c r="N734" i="2" s="1"/>
  <c r="N735" i="2" a="1"/>
  <c r="N735" i="2"/>
  <c r="N636" i="2" a="1"/>
  <c r="N636" i="2" s="1"/>
  <c r="B609" i="2"/>
  <c r="B611" i="2" s="1"/>
  <c r="B573" i="2"/>
  <c r="B575" i="2" s="1"/>
  <c r="B537" i="2"/>
  <c r="B539" i="2" s="1"/>
  <c r="B501" i="2"/>
  <c r="B503" i="2" s="1"/>
  <c r="B465" i="2"/>
  <c r="B467" i="2" s="1"/>
  <c r="B589" i="2" a="1"/>
  <c r="B589" i="2" s="1"/>
  <c r="B599" i="2" s="1"/>
  <c r="B553" i="2" a="1"/>
  <c r="B553" i="2" s="1"/>
  <c r="B563" i="2" s="1"/>
  <c r="B567" i="2" s="1"/>
  <c r="B569" i="2" s="1"/>
  <c r="B577" i="2" s="1"/>
  <c r="B517" i="2" a="1"/>
  <c r="B517" i="2" s="1"/>
  <c r="B527" i="2" s="1"/>
  <c r="B529" i="2" s="1" a="1"/>
  <c r="B529" i="2" s="1"/>
  <c r="B491" i="2"/>
  <c r="B493" i="2" s="1" a="1"/>
  <c r="B493" i="2" s="1"/>
  <c r="B603" i="2" l="1"/>
  <c r="B605" i="2" s="1"/>
  <c r="B613" i="2" s="1"/>
  <c r="B601" i="2" a="1"/>
  <c r="B601" i="2" s="1"/>
  <c r="B531" i="2"/>
  <c r="B533" i="2" s="1"/>
  <c r="B541" i="2" s="1"/>
  <c r="B495" i="2"/>
  <c r="B497" i="2" s="1"/>
  <c r="B505" i="2" s="1"/>
  <c r="X2" i="5" l="1"/>
  <c r="B451" i="2" a="1"/>
  <c r="B451" i="2" s="1"/>
  <c r="B595" i="2" a="1"/>
  <c r="B595" i="2" s="1"/>
  <c r="B559" i="2" a="1"/>
  <c r="B559" i="2" s="1"/>
  <c r="B523" i="2" a="1"/>
  <c r="B523" i="2" s="1"/>
  <c r="M39" i="3"/>
  <c r="R27" i="13" l="1"/>
  <c r="J27" i="13"/>
  <c r="J24" i="13"/>
  <c r="R22" i="13"/>
  <c r="R21" i="13"/>
  <c r="J37" i="11"/>
  <c r="T25" i="11"/>
  <c r="AB13" i="11"/>
  <c r="AA12" i="11"/>
  <c r="Y11" i="11"/>
  <c r="T10" i="11"/>
  <c r="U34" i="10"/>
  <c r="U32" i="10"/>
  <c r="U30" i="10"/>
  <c r="U24" i="10"/>
  <c r="U20" i="10"/>
  <c r="U18" i="10"/>
  <c r="N12" i="10"/>
  <c r="N10" i="10"/>
  <c r="X9" i="10"/>
  <c r="X8" i="10"/>
  <c r="S8" i="10"/>
  <c r="O8" i="10"/>
  <c r="O7" i="10"/>
  <c r="O6" i="10"/>
  <c r="O5" i="10"/>
  <c r="O4" i="10"/>
  <c r="T46" i="9"/>
  <c r="I46" i="9"/>
  <c r="T45" i="9"/>
  <c r="H45" i="9"/>
  <c r="G44" i="9"/>
  <c r="M43" i="9"/>
  <c r="T42" i="9"/>
  <c r="I42" i="9"/>
  <c r="T41" i="9"/>
  <c r="H41" i="9"/>
  <c r="M40" i="9"/>
  <c r="A40" i="9"/>
  <c r="Z30" i="9"/>
  <c r="V12" i="9"/>
  <c r="V11" i="9"/>
  <c r="U10" i="9"/>
  <c r="S9" i="9"/>
  <c r="T4" i="9"/>
  <c r="A39" i="6"/>
  <c r="A37" i="6"/>
  <c r="A35" i="6"/>
  <c r="A33" i="6"/>
  <c r="A31" i="6"/>
  <c r="A29" i="6"/>
  <c r="A27" i="6"/>
  <c r="A26" i="6"/>
  <c r="V12" i="6"/>
  <c r="W11" i="6"/>
  <c r="V10" i="6"/>
  <c r="S9" i="6"/>
  <c r="U34" i="4"/>
  <c r="U24" i="4"/>
  <c r="N12" i="4"/>
  <c r="N10" i="4"/>
  <c r="X8" i="4"/>
  <c r="S8" i="4"/>
  <c r="O8" i="4"/>
  <c r="O5" i="4"/>
  <c r="O4" i="4"/>
  <c r="T42" i="3"/>
  <c r="I42" i="3"/>
  <c r="T41" i="3"/>
  <c r="H41" i="3"/>
  <c r="G40" i="3"/>
  <c r="T38" i="3"/>
  <c r="I38" i="3"/>
  <c r="T37" i="3"/>
  <c r="H37" i="3"/>
  <c r="M36" i="3"/>
  <c r="P33" i="3"/>
  <c r="B33" i="3"/>
  <c r="X30" i="3"/>
  <c r="Q30" i="3"/>
  <c r="N26" i="3"/>
  <c r="V11" i="3"/>
  <c r="V10" i="3"/>
  <c r="U9" i="3"/>
  <c r="S8" i="3"/>
  <c r="T4" i="3"/>
  <c r="U617" i="2"/>
  <c r="I14" i="12" s="1"/>
  <c r="B617" i="2"/>
  <c r="U30" i="4"/>
  <c r="X9" i="4"/>
  <c r="B621" i="2" l="1"/>
  <c r="L27" i="3" s="1"/>
  <c r="U39" i="10"/>
  <c r="U43" i="10"/>
  <c r="A23" i="12"/>
  <c r="I17" i="12"/>
  <c r="R24" i="13"/>
  <c r="J29" i="13"/>
  <c r="J30" i="13" s="1"/>
  <c r="R29" i="13"/>
  <c r="R30" i="13" s="1"/>
  <c r="K35" i="13" s="1"/>
  <c r="S35" i="13"/>
  <c r="I11" i="12"/>
  <c r="M11" i="12"/>
  <c r="T14" i="12"/>
  <c r="X14" i="12"/>
  <c r="AE17" i="12"/>
  <c r="A18" i="12"/>
  <c r="I23" i="12"/>
  <c r="M23" i="12"/>
  <c r="O7" i="4"/>
  <c r="X11" i="12"/>
  <c r="A15" i="12"/>
  <c r="M20" i="12"/>
  <c r="X23" i="12"/>
  <c r="AB11" i="12"/>
  <c r="A17" i="12"/>
  <c r="P20" i="12"/>
  <c r="AB23" i="12"/>
  <c r="AE11" i="12"/>
  <c r="T20" i="12"/>
  <c r="AE23" i="12"/>
  <c r="A12" i="12"/>
  <c r="M17" i="12"/>
  <c r="X20" i="12"/>
  <c r="A24" i="12"/>
  <c r="AB14" i="12"/>
  <c r="A14" i="12"/>
  <c r="P17" i="12"/>
  <c r="AB20" i="12"/>
  <c r="U39" i="4"/>
  <c r="P11" i="12"/>
  <c r="P23" i="12"/>
  <c r="AE14" i="12"/>
  <c r="I20" i="12"/>
  <c r="U32" i="4"/>
  <c r="T17" i="12"/>
  <c r="AE20" i="12"/>
  <c r="A20" i="12"/>
  <c r="T11" i="12"/>
  <c r="T23" i="12"/>
  <c r="M14" i="12"/>
  <c r="X17" i="12"/>
  <c r="A21" i="12"/>
  <c r="A11" i="12"/>
  <c r="P14" i="12"/>
  <c r="AB17" i="12"/>
  <c r="U20" i="4"/>
  <c r="U43" i="4" l="1"/>
  <c r="Z29" i="13"/>
  <c r="U18" i="4"/>
  <c r="B459" i="2"/>
  <c r="B461" i="2" l="1"/>
  <c r="U26" i="4" s="1"/>
  <c r="U22" i="10"/>
  <c r="U22" i="4"/>
  <c r="B469" i="2" l="1"/>
  <c r="U36" i="10" s="1"/>
  <c r="U26" i="10"/>
  <c r="U36" i="4" l="1"/>
  <c r="B623" i="2"/>
  <c r="U45" i="10" s="1"/>
  <c r="U45" i="4"/>
  <c r="B625" i="2" l="1"/>
  <c r="T27" i="11" s="1"/>
  <c r="L28" i="3" l="1"/>
  <c r="U47" i="4"/>
  <c r="T29" i="11"/>
  <c r="U47" i="10"/>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<sst xmlns="http://schemas.openxmlformats.org/spreadsheetml/2006/main" count="2119" uniqueCount="1397">
  <si>
    <t>電話番号</t>
  </si>
  <si>
    <t>提出方法</t>
  </si>
  <si>
    <t>申請方法</t>
  </si>
  <si>
    <t>提出日</t>
  </si>
  <si>
    <t>申請者管理番号</t>
  </si>
  <si>
    <t>住所（郵便番号）</t>
  </si>
  <si>
    <t>住所</t>
  </si>
  <si>
    <t>住所（ビル名）</t>
  </si>
  <si>
    <t>責任者情報</t>
  </si>
  <si>
    <t>ＦＡＸ番号</t>
  </si>
  <si>
    <t>メールアドレス</t>
  </si>
  <si>
    <t>担当者情報</t>
  </si>
  <si>
    <t>前年度申請番号</t>
  </si>
  <si>
    <t>-</t>
    <phoneticPr fontId="1"/>
  </si>
  <si>
    <t>＠</t>
    <phoneticPr fontId="1"/>
  </si>
  <si>
    <t>補助事業完了予定年月日</t>
    <rPh sb="0" eb="4">
      <t>ホジョジギョウ</t>
    </rPh>
    <rPh sb="4" eb="11">
      <t>カンリョウヨテイネンガッピ</t>
    </rPh>
    <phoneticPr fontId="1"/>
  </si>
  <si>
    <t>前年度情報</t>
    <rPh sb="3" eb="5">
      <t>ジョウホウ</t>
    </rPh>
    <phoneticPr fontId="1"/>
  </si>
  <si>
    <t>交付決定日</t>
    <rPh sb="0" eb="4">
      <t>コウフケッテイ</t>
    </rPh>
    <rPh sb="4" eb="5">
      <t>ヒ</t>
    </rPh>
    <phoneticPr fontId="1"/>
  </si>
  <si>
    <t>交付決定番号</t>
    <rPh sb="0" eb="6">
      <t>コウフケッテイバンゴウ</t>
    </rPh>
    <phoneticPr fontId="1"/>
  </si>
  <si>
    <t>表明書（様式第１（その９））</t>
    <rPh sb="0" eb="3">
      <t>ヒョウメイショ</t>
    </rPh>
    <rPh sb="4" eb="7">
      <t>ヨウシキダイ</t>
    </rPh>
    <phoneticPr fontId="1"/>
  </si>
  <si>
    <t>CO2排出削減のための取り組み</t>
    <phoneticPr fontId="1"/>
  </si>
  <si>
    <t>誓約書（別添）</t>
    <rPh sb="0" eb="3">
      <t>セイヤクショ</t>
    </rPh>
    <rPh sb="4" eb="6">
      <t>ベッテン</t>
    </rPh>
    <phoneticPr fontId="1"/>
  </si>
  <si>
    <t>誓約書の内容</t>
    <rPh sb="0" eb="3">
      <t>セイヤクショ</t>
    </rPh>
    <rPh sb="4" eb="6">
      <t>ナイヨウ</t>
    </rPh>
    <phoneticPr fontId="1"/>
  </si>
  <si>
    <t>振込先情報（様式第１３）</t>
    <rPh sb="0" eb="3">
      <t>フリコミサキ</t>
    </rPh>
    <rPh sb="3" eb="5">
      <t>ジョウホウ</t>
    </rPh>
    <rPh sb="6" eb="9">
      <t>ヨウシキダイ</t>
    </rPh>
    <phoneticPr fontId="1"/>
  </si>
  <si>
    <t>金融機関名</t>
    <rPh sb="0" eb="5">
      <t>キンユウキカンメイ</t>
    </rPh>
    <phoneticPr fontId="1"/>
  </si>
  <si>
    <t>金融機関コード</t>
    <rPh sb="0" eb="4">
      <t>キンユウキカン</t>
    </rPh>
    <phoneticPr fontId="1"/>
  </si>
  <si>
    <t>支店名</t>
    <rPh sb="0" eb="3">
      <t>シテンメイ</t>
    </rPh>
    <phoneticPr fontId="1"/>
  </si>
  <si>
    <t>支店コード</t>
    <rPh sb="0" eb="2">
      <t>シテン</t>
    </rPh>
    <phoneticPr fontId="1"/>
  </si>
  <si>
    <t>預金の種別</t>
    <rPh sb="0" eb="2">
      <t>ヨキン</t>
    </rPh>
    <rPh sb="3" eb="5">
      <t>シュベツ</t>
    </rPh>
    <phoneticPr fontId="1"/>
  </si>
  <si>
    <t>口座番号</t>
    <rPh sb="0" eb="4">
      <t>コウザバンゴウ</t>
    </rPh>
    <phoneticPr fontId="1"/>
  </si>
  <si>
    <t>口座名義フリガナ</t>
    <rPh sb="0" eb="4">
      <t>コウザメイギ</t>
    </rPh>
    <phoneticPr fontId="1"/>
  </si>
  <si>
    <t>口座名義</t>
    <rPh sb="0" eb="4">
      <t>コウザメイギ</t>
    </rPh>
    <phoneticPr fontId="1"/>
  </si>
  <si>
    <t>様式第１の２（第５条関係）</t>
    <phoneticPr fontId="1"/>
  </si>
  <si>
    <t>一般財団法人環境優良車普及機構</t>
    <rPh sb="0" eb="6">
      <t>イッパンザイダンホウジン</t>
    </rPh>
    <rPh sb="6" eb="11">
      <t>カンキョウユウリョウシャ</t>
    </rPh>
    <rPh sb="11" eb="15">
      <t>フキュウキコウ</t>
    </rPh>
    <phoneticPr fontId="1"/>
  </si>
  <si>
    <t>　</t>
    <phoneticPr fontId="1"/>
  </si>
  <si>
    <t>代  表  理  事　　　堀　 家　　 久　 靖  殿</t>
    <rPh sb="0" eb="1">
      <t>ダイ</t>
    </rPh>
    <rPh sb="3" eb="4">
      <t>オモテ</t>
    </rPh>
    <rPh sb="6" eb="7">
      <t>リ</t>
    </rPh>
    <rPh sb="9" eb="10">
      <t>コト</t>
    </rPh>
    <rPh sb="13" eb="14">
      <t>ホリ</t>
    </rPh>
    <rPh sb="16" eb="17">
      <t>イエ</t>
    </rPh>
    <rPh sb="20" eb="21">
      <t>ヒサシ</t>
    </rPh>
    <rPh sb="23" eb="24">
      <t>ヤスシ</t>
    </rPh>
    <rPh sb="26" eb="27">
      <t>ドノ</t>
    </rPh>
    <phoneticPr fontId="1"/>
  </si>
  <si>
    <r>
      <t>申請者</t>
    </r>
    <r>
      <rPr>
        <vertAlign val="superscript"/>
        <sz val="10.5"/>
        <color theme="1"/>
        <rFont val="ＭＳ Ｐ明朝"/>
        <family val="1"/>
        <charset val="128"/>
      </rPr>
      <t>注１</t>
    </r>
    <rPh sb="0" eb="3">
      <t>シンセイシャ</t>
    </rPh>
    <rPh sb="3" eb="4">
      <t>チュウ</t>
    </rPh>
    <phoneticPr fontId="1"/>
  </si>
  <si>
    <t>住　所 〒</t>
    <phoneticPr fontId="1"/>
  </si>
  <si>
    <t>氏名又は名称</t>
    <rPh sb="0" eb="2">
      <t>シメイ</t>
    </rPh>
    <rPh sb="2" eb="3">
      <t>マタ</t>
    </rPh>
    <rPh sb="4" eb="6">
      <t>メイショウ</t>
    </rPh>
    <phoneticPr fontId="1"/>
  </si>
  <si>
    <t>代表者役職・氏名</t>
    <rPh sb="0" eb="3">
      <t>ダイヒョウシャ</t>
    </rPh>
    <rPh sb="3" eb="5">
      <t>ヤクショク</t>
    </rPh>
    <rPh sb="6" eb="8">
      <t>シメイ</t>
    </rPh>
    <phoneticPr fontId="1"/>
  </si>
  <si>
    <t>(貸渡し先（リースの場合）</t>
    <phoneticPr fontId="1"/>
  </si>
  <si>
    <r>
      <rPr>
        <sz val="10"/>
        <color theme="1"/>
        <rFont val="ＭＳ Ｐ明朝"/>
        <family val="1"/>
        <charset val="128"/>
      </rPr>
      <t>)</t>
    </r>
    <r>
      <rPr>
        <vertAlign val="superscript"/>
        <sz val="10.5"/>
        <color theme="1"/>
        <rFont val="ＭＳ Ｐ明朝"/>
        <family val="1"/>
        <charset val="128"/>
      </rPr>
      <t>注２</t>
    </r>
    <rPh sb="1" eb="2">
      <t>チュウ</t>
    </rPh>
    <phoneticPr fontId="1"/>
  </si>
  <si>
    <t>（商用車等の電動化促進事業（トラック））交付申請書</t>
    <phoneticPr fontId="1"/>
  </si>
  <si>
    <t>（充電設備を申請する場合）</t>
    <phoneticPr fontId="1"/>
  </si>
  <si>
    <t>記</t>
    <rPh sb="0" eb="1">
      <t>キ</t>
    </rPh>
    <phoneticPr fontId="1"/>
  </si>
  <si>
    <r>
      <t xml:space="preserve">補助事業の目的及び内容　　様式第１（その５の２）のとおり
</t>
    </r>
    <r>
      <rPr>
        <sz val="9"/>
        <color theme="1"/>
        <rFont val="ＭＳ Ｐ明朝"/>
        <family val="1"/>
        <charset val="128"/>
      </rPr>
      <t>※複数年度事業の場合、加えて様式第１（その７の１）及び翌年度分の実施計画書</t>
    </r>
    <r>
      <rPr>
        <vertAlign val="superscript"/>
        <sz val="9"/>
        <color theme="1"/>
        <rFont val="ＭＳ Ｐ明朝"/>
        <family val="1"/>
        <charset val="128"/>
      </rPr>
      <t>注３</t>
    </r>
    <r>
      <rPr>
        <sz val="9"/>
        <color theme="1"/>
        <rFont val="ＭＳ Ｐ明朝"/>
        <family val="1"/>
        <charset val="128"/>
      </rPr>
      <t>のとおり</t>
    </r>
    <rPh sb="54" eb="55">
      <t>オヨ</t>
    </rPh>
    <rPh sb="56" eb="60">
      <t>ヨクネンドブン</t>
    </rPh>
    <rPh sb="61" eb="66">
      <t>ジッシケイカクショ</t>
    </rPh>
    <rPh sb="66" eb="67">
      <t>チュウ</t>
    </rPh>
    <phoneticPr fontId="1"/>
  </si>
  <si>
    <r>
      <t>前年度申請番号及び交付決定年月日</t>
    </r>
    <r>
      <rPr>
        <vertAlign val="superscript"/>
        <sz val="10.5"/>
        <color theme="1"/>
        <rFont val="ＭＳ Ｐ明朝"/>
        <family val="1"/>
        <charset val="128"/>
      </rPr>
      <t>注４</t>
    </r>
    <rPh sb="0" eb="3">
      <t>ゼンネンド</t>
    </rPh>
    <rPh sb="3" eb="5">
      <t>シンセイ</t>
    </rPh>
    <rPh sb="5" eb="7">
      <t>バンゴウ</t>
    </rPh>
    <rPh sb="7" eb="8">
      <t>オヨ</t>
    </rPh>
    <rPh sb="9" eb="11">
      <t>コウフ</t>
    </rPh>
    <rPh sb="11" eb="13">
      <t>ケッテイ</t>
    </rPh>
    <rPh sb="13" eb="16">
      <t>ネンガッピ</t>
    </rPh>
    <rPh sb="16" eb="17">
      <t>チュウ</t>
    </rPh>
    <phoneticPr fontId="1"/>
  </si>
  <si>
    <r>
      <t>補助対象経費</t>
    </r>
    <r>
      <rPr>
        <vertAlign val="superscript"/>
        <sz val="10.5"/>
        <color theme="1"/>
        <rFont val="ＭＳ Ｐ明朝"/>
        <family val="1"/>
        <charset val="128"/>
      </rPr>
      <t>注５</t>
    </r>
    <rPh sb="0" eb="6">
      <t>ホジョタイショウケイヒ</t>
    </rPh>
    <rPh sb="6" eb="7">
      <t>チュウ</t>
    </rPh>
    <phoneticPr fontId="1"/>
  </si>
  <si>
    <t>金</t>
    <rPh sb="0" eb="1">
      <t>キン</t>
    </rPh>
    <phoneticPr fontId="1"/>
  </si>
  <si>
    <t>円</t>
    <rPh sb="0" eb="1">
      <t>エン</t>
    </rPh>
    <phoneticPr fontId="1"/>
  </si>
  <si>
    <r>
      <t>補助金交付申請額</t>
    </r>
    <r>
      <rPr>
        <vertAlign val="superscript"/>
        <sz val="10.5"/>
        <color theme="1"/>
        <rFont val="ＭＳ Ｐ明朝"/>
        <family val="1"/>
        <charset val="128"/>
      </rPr>
      <t>注５</t>
    </r>
    <rPh sb="0" eb="3">
      <t>ホジョキン</t>
    </rPh>
    <rPh sb="3" eb="5">
      <t>コウフ</t>
    </rPh>
    <rPh sb="5" eb="7">
      <t>シンセイ</t>
    </rPh>
    <rPh sb="7" eb="8">
      <t>ガク</t>
    </rPh>
    <rPh sb="8" eb="9">
      <t>チュウ</t>
    </rPh>
    <phoneticPr fontId="1"/>
  </si>
  <si>
    <t>補助事業の完了予定年月日</t>
    <rPh sb="0" eb="2">
      <t>ホジョ</t>
    </rPh>
    <rPh sb="2" eb="4">
      <t>ジギョウ</t>
    </rPh>
    <rPh sb="5" eb="7">
      <t>カンリョウ</t>
    </rPh>
    <rPh sb="7" eb="9">
      <t>ヨテイ</t>
    </rPh>
    <rPh sb="9" eb="12">
      <t>ネンガッピ</t>
    </rPh>
    <phoneticPr fontId="1"/>
  </si>
  <si>
    <r>
      <t>複数年度事業の開始及び完了予定年月日</t>
    </r>
    <r>
      <rPr>
        <vertAlign val="superscript"/>
        <sz val="10.5"/>
        <color theme="1"/>
        <rFont val="ＭＳ Ｐ明朝"/>
        <family val="1"/>
        <charset val="128"/>
      </rPr>
      <t>注４</t>
    </r>
    <rPh sb="0" eb="2">
      <t>フクスウ</t>
    </rPh>
    <rPh sb="2" eb="4">
      <t>ネンド</t>
    </rPh>
    <rPh sb="4" eb="6">
      <t>ジギョウ</t>
    </rPh>
    <rPh sb="7" eb="9">
      <t>カイシ</t>
    </rPh>
    <rPh sb="9" eb="10">
      <t>オヨ</t>
    </rPh>
    <rPh sb="11" eb="13">
      <t>カンリョウ</t>
    </rPh>
    <rPh sb="13" eb="15">
      <t>ヨテイ</t>
    </rPh>
    <rPh sb="15" eb="18">
      <t>ネンガッピ</t>
    </rPh>
    <rPh sb="18" eb="19">
      <t>チュウ</t>
    </rPh>
    <phoneticPr fontId="1"/>
  </si>
  <si>
    <t>～</t>
    <phoneticPr fontId="1"/>
  </si>
  <si>
    <t>補助対象車両の申請番号</t>
    <rPh sb="0" eb="2">
      <t>ホジョ</t>
    </rPh>
    <rPh sb="2" eb="4">
      <t>タイショウ</t>
    </rPh>
    <rPh sb="4" eb="6">
      <t>シャリョウ</t>
    </rPh>
    <rPh sb="7" eb="9">
      <t>シンセイ</t>
    </rPh>
    <rPh sb="9" eb="11">
      <t>バンゴウ</t>
    </rPh>
    <phoneticPr fontId="1"/>
  </si>
  <si>
    <t/>
  </si>
  <si>
    <t>有</t>
    <rPh sb="0" eb="1">
      <t>アリ</t>
    </rPh>
    <phoneticPr fontId="1"/>
  </si>
  <si>
    <t>無</t>
    <rPh sb="0" eb="1">
      <t>ナ</t>
    </rPh>
    <phoneticPr fontId="1"/>
  </si>
  <si>
    <t>本件責任者及び担当者の氏名、連絡先等</t>
    <phoneticPr fontId="1"/>
  </si>
  <si>
    <t>責任者
連絡先</t>
    <rPh sb="0" eb="3">
      <t>セキニンシャ</t>
    </rPh>
    <rPh sb="4" eb="7">
      <t>レンラクサキ</t>
    </rPh>
    <phoneticPr fontId="1"/>
  </si>
  <si>
    <t>責任者（所属部署・職名・氏名）</t>
    <phoneticPr fontId="1"/>
  </si>
  <si>
    <t>電話番号</t>
    <rPh sb="0" eb="4">
      <t>デンワバンゴウ</t>
    </rPh>
    <phoneticPr fontId="1"/>
  </si>
  <si>
    <t>FAX番号</t>
    <rPh sb="3" eb="5">
      <t>バンゴウ</t>
    </rPh>
    <phoneticPr fontId="1"/>
  </si>
  <si>
    <t>Eメールアドレス</t>
    <phoneticPr fontId="1"/>
  </si>
  <si>
    <t>@</t>
    <phoneticPr fontId="1"/>
  </si>
  <si>
    <t>担当者
連絡先</t>
    <rPh sb="0" eb="3">
      <t>タントウシャ</t>
    </rPh>
    <rPh sb="4" eb="7">
      <t>レンラクサキ</t>
    </rPh>
    <phoneticPr fontId="1"/>
  </si>
  <si>
    <t>担当者（所属部署・職名・氏名）</t>
    <rPh sb="0" eb="3">
      <t>タントウシャ</t>
    </rPh>
    <phoneticPr fontId="1"/>
  </si>
  <si>
    <t>住所〒</t>
    <rPh sb="0" eb="2">
      <t>ジュウショ</t>
    </rPh>
    <phoneticPr fontId="1"/>
  </si>
  <si>
    <t>添付資料　様式第１（その５の２）</t>
    <phoneticPr fontId="1"/>
  </si>
  <si>
    <t>注１　交付規程第３条第３項の規定に基づき共同で申請する場合は、代表事業者が申請すること</t>
    <phoneticPr fontId="1"/>
  </si>
  <si>
    <t>注５　様式第１（その５の２）に記載されている台数分の合計額を記載　</t>
    <phoneticPr fontId="1"/>
  </si>
  <si>
    <t>様式第１(その５の２)</t>
    <rPh sb="0" eb="2">
      <t>ヨウシキ</t>
    </rPh>
    <rPh sb="2" eb="3">
      <t>ダイ</t>
    </rPh>
    <phoneticPr fontId="1"/>
  </si>
  <si>
    <t>充電機器</t>
    <rPh sb="0" eb="4">
      <t>ジュウデンキキ</t>
    </rPh>
    <phoneticPr fontId="1"/>
  </si>
  <si>
    <r>
      <t>　メーカー名</t>
    </r>
    <r>
      <rPr>
        <vertAlign val="superscript"/>
        <sz val="11"/>
        <color theme="1"/>
        <rFont val="ＭＳ Ｐ明朝"/>
        <family val="1"/>
        <charset val="128"/>
      </rPr>
      <t>注２</t>
    </r>
    <r>
      <rPr>
        <sz val="11"/>
        <color theme="1"/>
        <rFont val="ＭＳ Ｐ明朝"/>
        <family val="1"/>
        <charset val="128"/>
      </rPr>
      <t>：</t>
    </r>
    <rPh sb="5" eb="6">
      <t>メイ</t>
    </rPh>
    <rPh sb="6" eb="7">
      <t>チュウ</t>
    </rPh>
    <phoneticPr fontId="1"/>
  </si>
  <si>
    <r>
      <t>　型　式</t>
    </r>
    <r>
      <rPr>
        <vertAlign val="superscript"/>
        <sz val="11"/>
        <color theme="1"/>
        <rFont val="ＭＳ Ｐ明朝"/>
        <family val="1"/>
        <charset val="128"/>
      </rPr>
      <t>注２</t>
    </r>
    <r>
      <rPr>
        <sz val="11"/>
        <color theme="1"/>
        <rFont val="ＭＳ Ｐ明朝"/>
        <family val="1"/>
        <charset val="128"/>
      </rPr>
      <t>：</t>
    </r>
    <rPh sb="1" eb="2">
      <t>カタ</t>
    </rPh>
    <rPh sb="3" eb="4">
      <t>シキ</t>
    </rPh>
    <rPh sb="4" eb="5">
      <t>チュウ</t>
    </rPh>
    <phoneticPr fontId="1"/>
  </si>
  <si>
    <r>
      <t>　製造番号</t>
    </r>
    <r>
      <rPr>
        <vertAlign val="superscript"/>
        <sz val="11"/>
        <color theme="1"/>
        <rFont val="ＭＳ Ｐ明朝"/>
        <family val="1"/>
        <charset val="128"/>
      </rPr>
      <t>注２</t>
    </r>
    <r>
      <rPr>
        <sz val="11"/>
        <color theme="1"/>
        <rFont val="ＭＳ Ｐ明朝"/>
        <family val="1"/>
        <charset val="128"/>
      </rPr>
      <t>：</t>
    </r>
    <rPh sb="1" eb="5">
      <t>セイゾウバンゴウ</t>
    </rPh>
    <rPh sb="5" eb="6">
      <t>チュウ</t>
    </rPh>
    <phoneticPr fontId="1"/>
  </si>
  <si>
    <r>
      <t>　出力電力</t>
    </r>
    <r>
      <rPr>
        <vertAlign val="superscript"/>
        <sz val="11"/>
        <color theme="1"/>
        <rFont val="ＭＳ Ｐ明朝"/>
        <family val="1"/>
        <charset val="128"/>
      </rPr>
      <t>注２</t>
    </r>
    <r>
      <rPr>
        <sz val="11"/>
        <color theme="1"/>
        <rFont val="ＭＳ Ｐ明朝"/>
        <family val="1"/>
        <charset val="128"/>
      </rPr>
      <t>：</t>
    </r>
    <rPh sb="1" eb="5">
      <t>シュツリョクデンリョク</t>
    </rPh>
    <rPh sb="5" eb="6">
      <t>チュウ</t>
    </rPh>
    <phoneticPr fontId="1"/>
  </si>
  <si>
    <r>
      <t>　認証登録</t>
    </r>
    <r>
      <rPr>
        <vertAlign val="superscript"/>
        <sz val="11"/>
        <color theme="1"/>
        <rFont val="ＭＳ Ｐ明朝"/>
        <family val="1"/>
        <charset val="128"/>
      </rPr>
      <t>注５</t>
    </r>
    <r>
      <rPr>
        <sz val="11"/>
        <color theme="1"/>
        <rFont val="ＭＳ Ｐ明朝"/>
        <family val="1"/>
        <charset val="128"/>
      </rPr>
      <t>：</t>
    </r>
    <rPh sb="1" eb="5">
      <t>ニンショウトウロク</t>
    </rPh>
    <rPh sb="5" eb="6">
      <t>チュウ</t>
    </rPh>
    <phoneticPr fontId="1"/>
  </si>
  <si>
    <t>その他証明書</t>
    <rPh sb="2" eb="3">
      <t>タ</t>
    </rPh>
    <rPh sb="3" eb="6">
      <t>ショウメイショ</t>
    </rPh>
    <phoneticPr fontId="1"/>
  </si>
  <si>
    <t>　台数：</t>
    <rPh sb="1" eb="3">
      <t>ダイスウ</t>
    </rPh>
    <phoneticPr fontId="1"/>
  </si>
  <si>
    <t>台</t>
    <rPh sb="0" eb="1">
      <t>ダイ</t>
    </rPh>
    <phoneticPr fontId="1"/>
  </si>
  <si>
    <t>（総口数</t>
    <rPh sb="1" eb="2">
      <t>ソウ</t>
    </rPh>
    <rPh sb="2" eb="4">
      <t>クチスウ</t>
    </rPh>
    <phoneticPr fontId="1"/>
  </si>
  <si>
    <t>口）</t>
    <rPh sb="0" eb="1">
      <t>クチ</t>
    </rPh>
    <phoneticPr fontId="1"/>
  </si>
  <si>
    <t>営業所名</t>
    <rPh sb="0" eb="4">
      <t>エイギョウショメイ</t>
    </rPh>
    <phoneticPr fontId="1"/>
  </si>
  <si>
    <t>営業所位置(使用の本拠の位置・住所)</t>
    <rPh sb="0" eb="5">
      <t>エイギョウショイチ</t>
    </rPh>
    <rPh sb="6" eb="8">
      <t>シヨウ</t>
    </rPh>
    <rPh sb="9" eb="11">
      <t>ホンキョ</t>
    </rPh>
    <rPh sb="12" eb="14">
      <t>イチ</t>
    </rPh>
    <rPh sb="15" eb="17">
      <t>ジュウショ</t>
    </rPh>
    <phoneticPr fontId="1"/>
  </si>
  <si>
    <t>所要経費</t>
    <rPh sb="0" eb="4">
      <t>ショヨウケイヒ</t>
    </rPh>
    <phoneticPr fontId="1"/>
  </si>
  <si>
    <t>金額</t>
    <rPh sb="0" eb="2">
      <t>キンガク</t>
    </rPh>
    <phoneticPr fontId="1"/>
  </si>
  <si>
    <r>
      <t>（1）-1　補助対象経費(充電機器・1台)</t>
    </r>
    <r>
      <rPr>
        <vertAlign val="superscript"/>
        <sz val="11"/>
        <color theme="1"/>
        <rFont val="ＭＳ Ｐ明朝"/>
        <family val="1"/>
        <charset val="128"/>
      </rPr>
      <t>注３</t>
    </r>
    <rPh sb="6" eb="12">
      <t>ホジョタイショウケイヒ</t>
    </rPh>
    <rPh sb="13" eb="17">
      <t>ジュウデンキキ</t>
    </rPh>
    <rPh sb="19" eb="20">
      <t>ダイ</t>
    </rPh>
    <rPh sb="21" eb="22">
      <t>チュウ</t>
    </rPh>
    <phoneticPr fontId="1"/>
  </si>
  <si>
    <r>
      <t>（2）-1　基準額</t>
    </r>
    <r>
      <rPr>
        <vertAlign val="superscript"/>
        <sz val="11"/>
        <color theme="1"/>
        <rFont val="ＭＳ Ｐ明朝"/>
        <family val="1"/>
        <charset val="128"/>
      </rPr>
      <t>注4</t>
    </r>
    <rPh sb="6" eb="9">
      <t>キジュンガク</t>
    </rPh>
    <rPh sb="9" eb="10">
      <t>チュウ</t>
    </rPh>
    <phoneticPr fontId="1"/>
  </si>
  <si>
    <t>（3）-1　上限額</t>
    <rPh sb="6" eb="9">
      <t>ジョウゲンガク</t>
    </rPh>
    <phoneticPr fontId="1"/>
  </si>
  <si>
    <r>
      <t>（1）-2　補助対象経費(工事費・全体)</t>
    </r>
    <r>
      <rPr>
        <vertAlign val="superscript"/>
        <sz val="11"/>
        <color theme="1"/>
        <rFont val="ＭＳ Ｐ明朝"/>
        <family val="1"/>
        <charset val="128"/>
      </rPr>
      <t>注３</t>
    </r>
    <rPh sb="6" eb="12">
      <t>ホジョタイショウケイヒ</t>
    </rPh>
    <rPh sb="13" eb="16">
      <t>コウジヒ</t>
    </rPh>
    <rPh sb="17" eb="19">
      <t>ゼンタイ</t>
    </rPh>
    <rPh sb="20" eb="21">
      <t>チュウ</t>
    </rPh>
    <phoneticPr fontId="1"/>
  </si>
  <si>
    <r>
      <t>（2）-2　基準額</t>
    </r>
    <r>
      <rPr>
        <vertAlign val="superscript"/>
        <sz val="11"/>
        <color theme="1"/>
        <rFont val="ＭＳ Ｐ明朝"/>
        <family val="1"/>
        <charset val="128"/>
      </rPr>
      <t>注4</t>
    </r>
    <rPh sb="6" eb="8">
      <t>キジュン</t>
    </rPh>
    <rPh sb="8" eb="9">
      <t>ガク</t>
    </rPh>
    <rPh sb="9" eb="10">
      <t>チュウ</t>
    </rPh>
    <phoneticPr fontId="1"/>
  </si>
  <si>
    <r>
      <t>（1）-4　充電設備の総事業費（「(1)-1」×台数＋「(1)-2」）</t>
    </r>
    <r>
      <rPr>
        <vertAlign val="superscript"/>
        <sz val="11"/>
        <color theme="1"/>
        <rFont val="ＭＳ Ｐ明朝"/>
        <family val="1"/>
        <charset val="128"/>
      </rPr>
      <t>注６</t>
    </r>
    <rPh sb="6" eb="8">
      <t>ジュウデン</t>
    </rPh>
    <rPh sb="8" eb="10">
      <t>セツビ</t>
    </rPh>
    <rPh sb="11" eb="15">
      <t>ソウジギョウヒ</t>
    </rPh>
    <rPh sb="24" eb="26">
      <t>ダイスウ</t>
    </rPh>
    <rPh sb="35" eb="36">
      <t>チュウ</t>
    </rPh>
    <phoneticPr fontId="1"/>
  </si>
  <si>
    <t>（2）-4　寄付金その他の収入</t>
    <rPh sb="6" eb="9">
      <t>キフキン</t>
    </rPh>
    <rPh sb="11" eb="12">
      <t>タ</t>
    </rPh>
    <rPh sb="13" eb="15">
      <t>シュウニュウ</t>
    </rPh>
    <phoneticPr fontId="1"/>
  </si>
  <si>
    <t>（3）-4　補助対象経費支出予定額（「（1）-4」-「（2）-4」）</t>
    <rPh sb="6" eb="12">
      <t>ホジョタイショウケイヒ</t>
    </rPh>
    <rPh sb="12" eb="17">
      <t>シシュツヨテイガク</t>
    </rPh>
    <phoneticPr fontId="1"/>
  </si>
  <si>
    <r>
      <t>（5）-4　補助金交付申請額・充電設備
　</t>
    </r>
    <r>
      <rPr>
        <sz val="10"/>
        <color theme="1"/>
        <rFont val="ＭＳ Ｐ明朝"/>
        <family val="1"/>
        <charset val="128"/>
      </rPr>
      <t>「（3）-4」と「（4）-4」を比較して少ない額</t>
    </r>
    <rPh sb="6" eb="9">
      <t>ホジョキン</t>
    </rPh>
    <rPh sb="9" eb="11">
      <t>コウフ</t>
    </rPh>
    <rPh sb="11" eb="13">
      <t>シンセイ</t>
    </rPh>
    <rPh sb="13" eb="14">
      <t>ガク</t>
    </rPh>
    <rPh sb="15" eb="17">
      <t>ジュウデン</t>
    </rPh>
    <rPh sb="17" eb="19">
      <t>セツビ</t>
    </rPh>
    <rPh sb="37" eb="39">
      <t>ヒカク</t>
    </rPh>
    <rPh sb="41" eb="42">
      <t>スク</t>
    </rPh>
    <rPh sb="44" eb="45">
      <t>ガク</t>
    </rPh>
    <phoneticPr fontId="1"/>
  </si>
  <si>
    <t>注１ 充電設備型式ごとに本様式（様式第１（その５の２））を複数枚記載して添付する</t>
    <phoneticPr fontId="1"/>
  </si>
  <si>
    <t>注２ 充電設備メーカーが定める型式等をそれぞれ記載する</t>
    <phoneticPr fontId="1"/>
  </si>
  <si>
    <t>注３ 補助対象経費に係る消費税のうち、仕入控除を行う場合における仕入控除の対象となる消費税相当分については、補助対象としない</t>
    <phoneticPr fontId="1"/>
  </si>
  <si>
    <t>注４ 交付規程別表第１　３．基準額により算定した額とする</t>
    <phoneticPr fontId="1"/>
  </si>
  <si>
    <t>注５ 該当する項目に☑を付す</t>
    <phoneticPr fontId="1"/>
  </si>
  <si>
    <t>様式第１(その９)</t>
    <rPh sb="0" eb="2">
      <t>ヨウシキ</t>
    </rPh>
    <rPh sb="2" eb="3">
      <t>ダイ</t>
    </rPh>
    <phoneticPr fontId="1"/>
  </si>
  <si>
    <t>表明書</t>
    <phoneticPr fontId="1"/>
  </si>
  <si>
    <t xml:space="preserve">報告者(使用者)　住　所 </t>
    <rPh sb="4" eb="7">
      <t>シヨウシャ</t>
    </rPh>
    <phoneticPr fontId="1"/>
  </si>
  <si>
    <t>氏名又は名称</t>
    <phoneticPr fontId="1"/>
  </si>
  <si>
    <r>
      <t>　以下の⑴又は⑵の取組を実施します。</t>
    </r>
    <r>
      <rPr>
        <vertAlign val="superscript"/>
        <sz val="11"/>
        <color theme="1"/>
        <rFont val="ＭＳ Ｐ明朝"/>
        <family val="1"/>
        <charset val="128"/>
      </rPr>
      <t>注1</t>
    </r>
    <phoneticPr fontId="1"/>
  </si>
  <si>
    <t>⑴　ＧＸリーグへの参画</t>
    <phoneticPr fontId="1"/>
  </si>
  <si>
    <t>⑵　以下の取組</t>
    <phoneticPr fontId="1"/>
  </si>
  <si>
    <r>
      <t>①　国内でのScope1・2に関する削減目標を設定し、進捗状況を毎年報告・公表</t>
    </r>
    <r>
      <rPr>
        <vertAlign val="superscript"/>
        <sz val="11"/>
        <color theme="1"/>
        <rFont val="ＭＳ Ｐ明朝"/>
        <family val="1"/>
        <charset val="128"/>
      </rPr>
      <t>注２</t>
    </r>
    <phoneticPr fontId="1"/>
  </si>
  <si>
    <t>②　①の目標達成ができない場合、Ｊ-クレジット等の適格クレジットを調達する、又は未達理由を報告・公表</t>
    <phoneticPr fontId="1"/>
  </si>
  <si>
    <t>注１</t>
    <phoneticPr fontId="1"/>
  </si>
  <si>
    <t>表明の際は、“□”にレ点を入れること</t>
    <phoneticPr fontId="1"/>
  </si>
  <si>
    <t>注２</t>
    <phoneticPr fontId="1"/>
  </si>
  <si>
    <t>第三者検証については、「ＧＸリーグ第三者検証ガイドライン」に則ること</t>
  </si>
  <si>
    <t>別添</t>
    <rPh sb="0" eb="2">
      <t>ベッテン</t>
    </rPh>
    <phoneticPr fontId="1"/>
  </si>
  <si>
    <t>誓　約　書</t>
    <phoneticPr fontId="1"/>
  </si>
  <si>
    <t xml:space="preserve">申請者   住　所 </t>
    <phoneticPr fontId="1"/>
  </si>
  <si>
    <t>代表者職・氏名</t>
    <rPh sb="0" eb="3">
      <t>ダイヒョウシャ</t>
    </rPh>
    <rPh sb="3" eb="4">
      <t>ショク</t>
    </rPh>
    <rPh sb="5" eb="7">
      <t>シメイ</t>
    </rPh>
    <phoneticPr fontId="1"/>
  </si>
  <si>
    <t>(貸渡し先(ﾘｰｽの場合)</t>
    <rPh sb="1" eb="3">
      <t>カシワタ</t>
    </rPh>
    <rPh sb="4" eb="5">
      <t>サキ</t>
    </rPh>
    <rPh sb="10" eb="12">
      <t>バアイ</t>
    </rPh>
    <phoneticPr fontId="1"/>
  </si>
  <si>
    <t>)</t>
    <phoneticPr fontId="1"/>
  </si>
  <si>
    <t>様式第１の４</t>
    <phoneticPr fontId="1"/>
  </si>
  <si>
    <t>（商用車等の電動化促進事業（トラック））</t>
    <phoneticPr fontId="1"/>
  </si>
  <si>
    <t>共同事業者申請書</t>
    <phoneticPr fontId="1"/>
  </si>
  <si>
    <t>標記について、以下のとおり申請します。</t>
    <phoneticPr fontId="1"/>
  </si>
  <si>
    <t>推進対策費補助金（商用車等の電動化促進事業（トラック））に共同申請者として参画します。</t>
    <phoneticPr fontId="1"/>
  </si>
  <si>
    <t>注　別紙にて本申請の商流を添付すること</t>
    <phoneticPr fontId="1"/>
  </si>
  <si>
    <t>様式第１１の２（第１１条関係）</t>
    <phoneticPr fontId="1"/>
  </si>
  <si>
    <r>
      <t>補助事業者</t>
    </r>
    <r>
      <rPr>
        <vertAlign val="superscript"/>
        <sz val="10.5"/>
        <color theme="1"/>
        <rFont val="ＭＳ Ｐ明朝"/>
        <family val="1"/>
        <charset val="128"/>
      </rPr>
      <t>注１</t>
    </r>
    <rPh sb="0" eb="2">
      <t>ホジョ</t>
    </rPh>
    <rPh sb="2" eb="4">
      <t>ジギョウ</t>
    </rPh>
    <rPh sb="4" eb="5">
      <t>シャ</t>
    </rPh>
    <rPh sb="5" eb="6">
      <t>チュウ</t>
    </rPh>
    <phoneticPr fontId="1"/>
  </si>
  <si>
    <t>住　所</t>
    <phoneticPr fontId="1"/>
  </si>
  <si>
    <t>（商用車等の電動化促進事業（トラック））完了実績報告書</t>
    <phoneticPr fontId="1"/>
  </si>
  <si>
    <t>（充電設備を報告する場合）</t>
    <phoneticPr fontId="1"/>
  </si>
  <si>
    <r>
      <t>（申請番号</t>
    </r>
    <r>
      <rPr>
        <vertAlign val="superscript"/>
        <sz val="10.5"/>
        <color theme="1"/>
        <rFont val="ＭＳ Ｐ明朝"/>
        <family val="1"/>
        <charset val="128"/>
      </rPr>
      <t>注２</t>
    </r>
    <rPh sb="5" eb="6">
      <t>チュウ</t>
    </rPh>
    <phoneticPr fontId="1"/>
  </si>
  <si>
    <t>で交付決定の通知を受けた</t>
    <phoneticPr fontId="1"/>
  </si>
  <si>
    <t>（商用車等の電動化促進事業（トラック））交付規程第１１条第１項の規定に基づき下記のとおり報告します。</t>
    <phoneticPr fontId="1"/>
  </si>
  <si>
    <t>１</t>
    <phoneticPr fontId="1"/>
  </si>
  <si>
    <t>補助金の交付決定額及び交付決定年月日</t>
    <phoneticPr fontId="1"/>
  </si>
  <si>
    <t>充 　電 　設 　備</t>
    <phoneticPr fontId="1"/>
  </si>
  <si>
    <t>（うち消費税及び地方消費税相当額</t>
    <phoneticPr fontId="1"/>
  </si>
  <si>
    <t>円）</t>
    <phoneticPr fontId="1"/>
  </si>
  <si>
    <t>２</t>
    <phoneticPr fontId="1"/>
  </si>
  <si>
    <t>補助事業の実施状況及び補助金の経費収支実績</t>
    <phoneticPr fontId="1"/>
  </si>
  <si>
    <t>様式第１１（その４の２）に記載のとおり</t>
    <phoneticPr fontId="1"/>
  </si>
  <si>
    <t>３</t>
    <phoneticPr fontId="1"/>
  </si>
  <si>
    <r>
      <t>補助事業の実施期間</t>
    </r>
    <r>
      <rPr>
        <vertAlign val="superscript"/>
        <sz val="10.5"/>
        <color theme="1"/>
        <rFont val="ＭＳ Ｐ明朝"/>
        <family val="1"/>
        <charset val="128"/>
      </rPr>
      <t>注3</t>
    </r>
    <phoneticPr fontId="1"/>
  </si>
  <si>
    <t>４</t>
    <phoneticPr fontId="1"/>
  </si>
  <si>
    <t>添付資料</t>
    <rPh sb="0" eb="2">
      <t>テンプ</t>
    </rPh>
    <rPh sb="2" eb="4">
      <t>シリョウ</t>
    </rPh>
    <phoneticPr fontId="1"/>
  </si>
  <si>
    <t>補助事業の実施報告書　様式第１１（その４の２）</t>
    <phoneticPr fontId="1"/>
  </si>
  <si>
    <t>５</t>
    <phoneticPr fontId="1"/>
  </si>
  <si>
    <t>　交付規程第３条第３項の規定に基づき共同で交付申請した場合は、代表事業者が報告すること</t>
    <phoneticPr fontId="1"/>
  </si>
  <si>
    <t>注2</t>
    <phoneticPr fontId="1"/>
  </si>
  <si>
    <t>　申請番号とは様式第３の交付決定通知書に付した申請番号</t>
    <phoneticPr fontId="1"/>
  </si>
  <si>
    <t>注3</t>
    <phoneticPr fontId="1"/>
  </si>
  <si>
    <t>　交付決定日～完了実績報告書の提出日</t>
    <phoneticPr fontId="1"/>
  </si>
  <si>
    <t>様式第１１（その４の２）</t>
    <rPh sb="0" eb="2">
      <t>ヨウシキ</t>
    </rPh>
    <rPh sb="2" eb="3">
      <t>ダイ</t>
    </rPh>
    <phoneticPr fontId="1"/>
  </si>
  <si>
    <t>様式第１３（第１３条関係）</t>
    <rPh sb="0" eb="2">
      <t>ヨウシキ</t>
    </rPh>
    <rPh sb="2" eb="3">
      <t>ダイ</t>
    </rPh>
    <rPh sb="6" eb="7">
      <t>ダイ</t>
    </rPh>
    <rPh sb="9" eb="10">
      <t>ジョウ</t>
    </rPh>
    <rPh sb="10" eb="12">
      <t>カンケイ</t>
    </rPh>
    <phoneticPr fontId="1"/>
  </si>
  <si>
    <t>　代  表  理  事　 堀　 家　 久　 靖  殿</t>
    <phoneticPr fontId="1"/>
  </si>
  <si>
    <t>(貸渡し先(リースの場合)</t>
    <rPh sb="1" eb="3">
      <t>カシワタ</t>
    </rPh>
    <rPh sb="4" eb="5">
      <t>サキ</t>
    </rPh>
    <rPh sb="10" eb="12">
      <t>バアイ</t>
    </rPh>
    <phoneticPr fontId="1"/>
  </si>
  <si>
    <t>精算払請求書</t>
    <rPh sb="0" eb="2">
      <t>セイサン</t>
    </rPh>
    <rPh sb="2" eb="3">
      <t>バライ</t>
    </rPh>
    <rPh sb="3" eb="6">
      <t>セイキュウショ</t>
    </rPh>
    <phoneticPr fontId="1"/>
  </si>
  <si>
    <t>請求金額</t>
    <rPh sb="0" eb="3">
      <t>セイキュウキンガク</t>
    </rPh>
    <phoneticPr fontId="1"/>
  </si>
  <si>
    <t>(導入車両)　金</t>
    <phoneticPr fontId="1"/>
  </si>
  <si>
    <t>(充電設備)　金</t>
    <rPh sb="1" eb="5">
      <t>ジュウデンセツビ</t>
    </rPh>
    <rPh sb="7" eb="8">
      <t>キン</t>
    </rPh>
    <phoneticPr fontId="1"/>
  </si>
  <si>
    <t>請求額合計　金</t>
    <rPh sb="0" eb="2">
      <t>セイキュウ</t>
    </rPh>
    <rPh sb="2" eb="3">
      <t>ガク</t>
    </rPh>
    <rPh sb="3" eb="5">
      <t>ゴウケイ</t>
    </rPh>
    <rPh sb="6" eb="7">
      <t>キン</t>
    </rPh>
    <phoneticPr fontId="1"/>
  </si>
  <si>
    <t>銀行コード</t>
    <rPh sb="0" eb="2">
      <t>ギンコウ</t>
    </rPh>
    <phoneticPr fontId="1"/>
  </si>
  <si>
    <t>(フリガナ)</t>
    <phoneticPr fontId="1"/>
  </si>
  <si>
    <t>交付規程第３条第３項の規定に基づき共同で交付申請した場合は、代表事業者が請求すること</t>
    <phoneticPr fontId="1"/>
  </si>
  <si>
    <t>補助金執行団体記入欄</t>
    <rPh sb="0" eb="7">
      <t>ホジョキンシッコウダンタイ</t>
    </rPh>
    <rPh sb="7" eb="10">
      <t>キニュウラン</t>
    </rPh>
    <phoneticPr fontId="1"/>
  </si>
  <si>
    <t>交付額
確定通知番号</t>
    <rPh sb="0" eb="3">
      <t>コウフガク</t>
    </rPh>
    <rPh sb="4" eb="10">
      <t>カクテイツウチバンゴウ</t>
    </rPh>
    <phoneticPr fontId="1"/>
  </si>
  <si>
    <t>環補電ホ第　　　　　　　　号</t>
    <rPh sb="0" eb="1">
      <t>カン</t>
    </rPh>
    <rPh sb="1" eb="2">
      <t>ホ</t>
    </rPh>
    <rPh sb="2" eb="3">
      <t>デン</t>
    </rPh>
    <rPh sb="4" eb="5">
      <t>ダイ</t>
    </rPh>
    <rPh sb="13" eb="14">
      <t>ゴウ</t>
    </rPh>
    <phoneticPr fontId="1"/>
  </si>
  <si>
    <t>確定通知日</t>
    <rPh sb="0" eb="5">
      <t>カクテイツウチビ</t>
    </rPh>
    <phoneticPr fontId="1"/>
  </si>
  <si>
    <t>様式第１０（第８条関係）</t>
    <rPh sb="0" eb="3">
      <t>ヨウシキダイ</t>
    </rPh>
    <rPh sb="6" eb="7">
      <t>ダイ</t>
    </rPh>
    <rPh sb="8" eb="9">
      <t>ジョウ</t>
    </rPh>
    <rPh sb="9" eb="11">
      <t>カンケイ</t>
    </rPh>
    <phoneticPr fontId="1"/>
  </si>
  <si>
    <t>取得財産等管理台帳</t>
    <phoneticPr fontId="1"/>
  </si>
  <si>
    <t>財　産　名
（商用車等の車名・登録番号、電気自動車用充電設備の型式等及び備品等）</t>
    <phoneticPr fontId="1"/>
  </si>
  <si>
    <t>規　格</t>
    <phoneticPr fontId="1"/>
  </si>
  <si>
    <t>数量</t>
    <phoneticPr fontId="1"/>
  </si>
  <si>
    <t>単 価
(円)</t>
    <phoneticPr fontId="1"/>
  </si>
  <si>
    <t>金　額
(円)</t>
    <phoneticPr fontId="1"/>
  </si>
  <si>
    <t>取得
年月日</t>
    <phoneticPr fontId="1"/>
  </si>
  <si>
    <t>耐用
年数</t>
    <phoneticPr fontId="1"/>
  </si>
  <si>
    <t>設置又は
保管場所</t>
    <phoneticPr fontId="1"/>
  </si>
  <si>
    <t>充電設備を報告する場合</t>
    <rPh sb="0" eb="2">
      <t>ジュウデン</t>
    </rPh>
    <rPh sb="2" eb="4">
      <t>セツビ</t>
    </rPh>
    <rPh sb="5" eb="7">
      <t>ホウコク</t>
    </rPh>
    <rPh sb="9" eb="11">
      <t>バアイ</t>
    </rPh>
    <phoneticPr fontId="1"/>
  </si>
  <si>
    <t>リース 料 金 算 定 根 拠 明 細 書</t>
    <rPh sb="4" eb="5">
      <t>リョウ</t>
    </rPh>
    <rPh sb="6" eb="7">
      <t>キン</t>
    </rPh>
    <rPh sb="8" eb="9">
      <t>サン</t>
    </rPh>
    <rPh sb="10" eb="11">
      <t>サダム</t>
    </rPh>
    <rPh sb="12" eb="13">
      <t>ネ</t>
    </rPh>
    <rPh sb="14" eb="15">
      <t>キョ</t>
    </rPh>
    <rPh sb="16" eb="17">
      <t>メイ</t>
    </rPh>
    <rPh sb="18" eb="19">
      <t>ホソ</t>
    </rPh>
    <rPh sb="20" eb="21">
      <t>ショ</t>
    </rPh>
    <phoneticPr fontId="36"/>
  </si>
  <si>
    <t>申請者
氏名又は名称</t>
    <rPh sb="0" eb="3">
      <t>シンセイシャ</t>
    </rPh>
    <rPh sb="4" eb="6">
      <t>シメイ</t>
    </rPh>
    <rPh sb="6" eb="7">
      <t>マタ</t>
    </rPh>
    <rPh sb="8" eb="10">
      <t>メイショウ</t>
    </rPh>
    <phoneticPr fontId="36"/>
  </si>
  <si>
    <t>メーカー名</t>
    <rPh sb="4" eb="5">
      <t>メイ</t>
    </rPh>
    <phoneticPr fontId="36"/>
  </si>
  <si>
    <t>：</t>
    <phoneticPr fontId="36"/>
  </si>
  <si>
    <t>型式</t>
    <rPh sb="0" eb="1">
      <t>カタ</t>
    </rPh>
    <rPh sb="1" eb="2">
      <t>シキ</t>
    </rPh>
    <phoneticPr fontId="36"/>
  </si>
  <si>
    <t>製造番号</t>
    <rPh sb="0" eb="4">
      <t>セイゾウバンゴウ</t>
    </rPh>
    <phoneticPr fontId="36"/>
  </si>
  <si>
    <t>貸与先</t>
    <rPh sb="0" eb="1">
      <t>カシ</t>
    </rPh>
    <rPh sb="1" eb="2">
      <t>クミ</t>
    </rPh>
    <rPh sb="2" eb="3">
      <t>サキ</t>
    </rPh>
    <phoneticPr fontId="36"/>
  </si>
  <si>
    <t>貸与月数</t>
    <rPh sb="0" eb="1">
      <t>カシ</t>
    </rPh>
    <rPh sb="1" eb="2">
      <t>クミ</t>
    </rPh>
    <rPh sb="2" eb="3">
      <t>ツキ</t>
    </rPh>
    <rPh sb="3" eb="4">
      <t>カズ</t>
    </rPh>
    <phoneticPr fontId="36"/>
  </si>
  <si>
    <t>ヶ月</t>
    <rPh sb="1" eb="2">
      <t>ゲツ</t>
    </rPh>
    <phoneticPr fontId="36"/>
  </si>
  <si>
    <t>単位：円、消費税抜き</t>
    <rPh sb="0" eb="2">
      <t>タンイ</t>
    </rPh>
    <rPh sb="3" eb="4">
      <t>エン</t>
    </rPh>
    <rPh sb="5" eb="8">
      <t>ショウヒゼイ</t>
    </rPh>
    <rPh sb="8" eb="9">
      <t>ヌ</t>
    </rPh>
    <phoneticPr fontId="36"/>
  </si>
  <si>
    <t>項目</t>
    <rPh sb="0" eb="2">
      <t>コウモク</t>
    </rPh>
    <phoneticPr fontId="36"/>
  </si>
  <si>
    <t>通常料金</t>
    <rPh sb="0" eb="2">
      <t>ツウジョウ</t>
    </rPh>
    <rPh sb="2" eb="4">
      <t>リョウキン</t>
    </rPh>
    <phoneticPr fontId="36"/>
  </si>
  <si>
    <t>補助金適用料金</t>
    <rPh sb="0" eb="3">
      <t>ホジョキン</t>
    </rPh>
    <rPh sb="3" eb="5">
      <t>テキヨウ</t>
    </rPh>
    <rPh sb="5" eb="7">
      <t>リョウキン</t>
    </rPh>
    <phoneticPr fontId="36"/>
  </si>
  <si>
    <t>備　　　考</t>
    <phoneticPr fontId="36"/>
  </si>
  <si>
    <t>充電設備価格</t>
    <rPh sb="0" eb="6">
      <t>ジュウデンセツビカカク</t>
    </rPh>
    <phoneticPr fontId="36"/>
  </si>
  <si>
    <t>工事費</t>
    <rPh sb="0" eb="3">
      <t>コウジヒ</t>
    </rPh>
    <phoneticPr fontId="1"/>
  </si>
  <si>
    <t>補助金</t>
    <rPh sb="0" eb="3">
      <t>ホジョキン</t>
    </rPh>
    <phoneticPr fontId="36"/>
  </si>
  <si>
    <t>▲</t>
    <phoneticPr fontId="36"/>
  </si>
  <si>
    <t>小計(①)</t>
    <rPh sb="0" eb="2">
      <t>ショウケイ</t>
    </rPh>
    <phoneticPr fontId="36"/>
  </si>
  <si>
    <t>諸税等</t>
    <rPh sb="0" eb="1">
      <t>ショ</t>
    </rPh>
    <rPh sb="1" eb="2">
      <t>ゼイ</t>
    </rPh>
    <rPh sb="2" eb="3">
      <t>トウ</t>
    </rPh>
    <phoneticPr fontId="36"/>
  </si>
  <si>
    <t>金利等</t>
    <rPh sb="0" eb="2">
      <t>キンリ</t>
    </rPh>
    <rPh sb="2" eb="3">
      <t>ナド</t>
    </rPh>
    <phoneticPr fontId="36"/>
  </si>
  <si>
    <t>小計(②)</t>
    <rPh sb="0" eb="2">
      <t>ショウケイ</t>
    </rPh>
    <phoneticPr fontId="36"/>
  </si>
  <si>
    <t>残存価格(③)</t>
    <rPh sb="0" eb="2">
      <t>ザンソン</t>
    </rPh>
    <rPh sb="2" eb="4">
      <t>カカク</t>
    </rPh>
    <phoneticPr fontId="36"/>
  </si>
  <si>
    <t>合計(①+②-③)</t>
    <rPh sb="0" eb="2">
      <t>ゴウケイ</t>
    </rPh>
    <phoneticPr fontId="36"/>
  </si>
  <si>
    <t>差</t>
    <rPh sb="0" eb="1">
      <t>サ</t>
    </rPh>
    <phoneticPr fontId="1"/>
  </si>
  <si>
    <t>リース料月額</t>
    <rPh sb="3" eb="4">
      <t>リョウ</t>
    </rPh>
    <rPh sb="4" eb="6">
      <t>ゲツガク</t>
    </rPh>
    <phoneticPr fontId="36"/>
  </si>
  <si>
    <t>※充電設備価格は様式第１１（その４の２）の補助対象経費とする</t>
    <rPh sb="1" eb="3">
      <t>ジュウデン</t>
    </rPh>
    <rPh sb="3" eb="5">
      <t>セツビ</t>
    </rPh>
    <rPh sb="5" eb="7">
      <t>カカク</t>
    </rPh>
    <rPh sb="8" eb="10">
      <t>ヨウシキ</t>
    </rPh>
    <rPh sb="10" eb="11">
      <t>ダイ</t>
    </rPh>
    <rPh sb="21" eb="23">
      <t>ホジョ</t>
    </rPh>
    <rPh sb="23" eb="25">
      <t>タイショウ</t>
    </rPh>
    <rPh sb="25" eb="27">
      <t>ケイヒ</t>
    </rPh>
    <phoneticPr fontId="36"/>
  </si>
  <si>
    <t>リース料合計→</t>
    <rPh sb="3" eb="4">
      <t>リョウ</t>
    </rPh>
    <rPh sb="4" eb="6">
      <t>ゴウケイ</t>
    </rPh>
    <phoneticPr fontId="36"/>
  </si>
  <si>
    <t>←合計（①＋②-③）と同じであること</t>
    <rPh sb="1" eb="3">
      <t>ゴウケイ</t>
    </rPh>
    <rPh sb="11" eb="12">
      <t>オナ</t>
    </rPh>
    <phoneticPr fontId="36"/>
  </si>
  <si>
    <t>（貸与月数ｘリース料月額）</t>
    <rPh sb="1" eb="3">
      <t>タイヨ</t>
    </rPh>
    <rPh sb="3" eb="5">
      <t>ゲッスウ</t>
    </rPh>
    <rPh sb="9" eb="10">
      <t>リョウ</t>
    </rPh>
    <rPh sb="10" eb="12">
      <t>ゲツガク</t>
    </rPh>
    <phoneticPr fontId="36"/>
  </si>
  <si>
    <t>令和７年度補正予算　脱炭素成長型経済構造移行推進対策費補助金</t>
    <phoneticPr fontId="1"/>
  </si>
  <si>
    <t>　令和７年度（補正予算）脱炭素成長型経済構造移行推進対策費補助金（商用車等の電動化促進事業（トラック））交付規程（以下「交付規程」という。）第５条第１項の規定により上記補助金の交付について下記のとおり申請します。
　なお、交付決定を受けて補助事業を実施する際には、補助金等に係る予算の執行の適正化に関する法律（昭和３０年法律第１７９号）、補助金等に係る予算の執行の適正化に関する法律施行令（昭和３０年政令第２５５号）及び交付規程の定めるところに従います。</t>
    <phoneticPr fontId="1"/>
  </si>
  <si>
    <t>複数年度事業で、翌年度にトラックの導入予定（該当する欄に○を付す）</t>
    <rPh sb="0" eb="2">
      <t>フクスウ</t>
    </rPh>
    <rPh sb="2" eb="4">
      <t>ネンド</t>
    </rPh>
    <rPh sb="4" eb="6">
      <t>ジギョウ</t>
    </rPh>
    <rPh sb="8" eb="11">
      <t>ヨクネンド</t>
    </rPh>
    <rPh sb="17" eb="19">
      <t>ドウニュウ</t>
    </rPh>
    <rPh sb="19" eb="21">
      <t>ヨテイ</t>
    </rPh>
    <rPh sb="22" eb="24">
      <t>ガイトウ</t>
    </rPh>
    <rPh sb="26" eb="27">
      <t>ラン</t>
    </rPh>
    <rPh sb="30" eb="31">
      <t>フ</t>
    </rPh>
    <phoneticPr fontId="1"/>
  </si>
  <si>
    <t>注３　複数年度事業で、翌年度にトラックを導入する場合は様式第１（その７の２）及び（その８）、充電設備を導入する場合は様式第１（その７の３）を提出すること</t>
    <rPh sb="3" eb="5">
      <t>フクスウ</t>
    </rPh>
    <rPh sb="5" eb="7">
      <t>ネンド</t>
    </rPh>
    <rPh sb="7" eb="9">
      <t>ジギョウ</t>
    </rPh>
    <rPh sb="11" eb="14">
      <t>ヨクネンド</t>
    </rPh>
    <rPh sb="20" eb="22">
      <t>ドウニュウ</t>
    </rPh>
    <rPh sb="24" eb="26">
      <t>バアイ</t>
    </rPh>
    <rPh sb="27" eb="29">
      <t>ヨウシキ</t>
    </rPh>
    <rPh sb="29" eb="30">
      <t>ダイ</t>
    </rPh>
    <rPh sb="38" eb="39">
      <t>オヨ</t>
    </rPh>
    <rPh sb="46" eb="48">
      <t>ジュウデン</t>
    </rPh>
    <rPh sb="48" eb="50">
      <t>セツビ</t>
    </rPh>
    <rPh sb="51" eb="53">
      <t>ドウニュウ</t>
    </rPh>
    <rPh sb="55" eb="57">
      <t>バアイ</t>
    </rPh>
    <rPh sb="58" eb="60">
      <t>ヨウシキ</t>
    </rPh>
    <rPh sb="60" eb="61">
      <t>ダイ</t>
    </rPh>
    <rPh sb="70" eb="72">
      <t>テイシュツ</t>
    </rPh>
    <phoneticPr fontId="1"/>
  </si>
  <si>
    <t>注４　複数年度事業で、翌年度（２年目）に申請する場合にのみ記載すること</t>
    <phoneticPr fontId="1"/>
  </si>
  <si>
    <t>※複数年度事業であっても、当該年度に必要な金額（単年度分のみ）を申請すること。複数年度の合計金額で申請しないこと</t>
    <phoneticPr fontId="1"/>
  </si>
  <si>
    <t>注２　使用者が複数であり共同申請する場合は、その共同の詳細（使用形態等）な書類を提出すること</t>
    <phoneticPr fontId="1"/>
  </si>
  <si>
    <t>令和７年度補正予算　商用車等の電動化促進事業（トラック）実施計画書（充電設備）  （型式ごとに提出）</t>
    <rPh sb="0" eb="2">
      <t>レイワ</t>
    </rPh>
    <rPh sb="3" eb="5">
      <t>ネンド</t>
    </rPh>
    <rPh sb="5" eb="7">
      <t>ホセイ</t>
    </rPh>
    <rPh sb="7" eb="9">
      <t>ヨサン</t>
    </rPh>
    <rPh sb="10" eb="13">
      <t>ショウヨウシャ</t>
    </rPh>
    <rPh sb="13" eb="14">
      <t>トウ</t>
    </rPh>
    <rPh sb="15" eb="17">
      <t>デンドウ</t>
    </rPh>
    <rPh sb="17" eb="18">
      <t>カ</t>
    </rPh>
    <rPh sb="18" eb="20">
      <t>ソクシン</t>
    </rPh>
    <rPh sb="20" eb="22">
      <t>ジギョウ</t>
    </rPh>
    <rPh sb="28" eb="30">
      <t>ジッシ</t>
    </rPh>
    <rPh sb="30" eb="33">
      <t>ケイカクショ</t>
    </rPh>
    <rPh sb="34" eb="36">
      <t>ジュウデン</t>
    </rPh>
    <rPh sb="36" eb="38">
      <t>セツビ</t>
    </rPh>
    <rPh sb="42" eb="44">
      <t>カタシキ</t>
    </rPh>
    <rPh sb="47" eb="49">
      <t>テイシュツ</t>
    </rPh>
    <phoneticPr fontId="1"/>
  </si>
  <si>
    <r>
      <t>（4）-1　補助金所要額（充電機器・１台）
　「(2)-1」と「(3)-1」</t>
    </r>
    <r>
      <rPr>
        <sz val="10"/>
        <color theme="1"/>
        <rFont val="ＭＳ Ｐ明朝"/>
        <family val="1"/>
        <charset val="128"/>
      </rPr>
      <t>を比較して少ない方の額（算出された額に１，０００
　円未満の端数が生じた場合には、これを切り捨てるものとする。)</t>
    </r>
    <rPh sb="6" eb="9">
      <t>ホジョキン</t>
    </rPh>
    <rPh sb="9" eb="11">
      <t>ショヨウ</t>
    </rPh>
    <rPh sb="11" eb="12">
      <t>ガク</t>
    </rPh>
    <rPh sb="13" eb="15">
      <t>ジュウデン</t>
    </rPh>
    <rPh sb="15" eb="17">
      <t>キキ</t>
    </rPh>
    <rPh sb="19" eb="20">
      <t>ダイ</t>
    </rPh>
    <rPh sb="39" eb="41">
      <t>ヒカク</t>
    </rPh>
    <rPh sb="43" eb="44">
      <t>スク</t>
    </rPh>
    <rPh sb="46" eb="47">
      <t>ホウ</t>
    </rPh>
    <rPh sb="48" eb="49">
      <t>ガク</t>
    </rPh>
    <rPh sb="50" eb="52">
      <t>サンシュツ</t>
    </rPh>
    <rPh sb="55" eb="56">
      <t>ガク</t>
    </rPh>
    <rPh sb="64" eb="65">
      <t>エン</t>
    </rPh>
    <rPh sb="65" eb="67">
      <t>ミマン</t>
    </rPh>
    <rPh sb="68" eb="70">
      <t>ハスウ</t>
    </rPh>
    <rPh sb="71" eb="72">
      <t>ショウ</t>
    </rPh>
    <rPh sb="74" eb="76">
      <t>バアイ</t>
    </rPh>
    <rPh sb="82" eb="83">
      <t>キ</t>
    </rPh>
    <rPh sb="84" eb="85">
      <t>ス</t>
    </rPh>
    <phoneticPr fontId="1"/>
  </si>
  <si>
    <t>注６ 複数の型式の充電設備を導入する場合、(1)-4以降の欄は全ての型式分の合計額を記載する（例えば、(1)-4には全ての型式分の充電機器に係る事業費（工事費含む）の合計を記載する）</t>
    <rPh sb="3" eb="5">
      <t>フクスウ</t>
    </rPh>
    <rPh sb="6" eb="8">
      <t>カタシキ</t>
    </rPh>
    <rPh sb="9" eb="11">
      <t>ジュウデン</t>
    </rPh>
    <rPh sb="11" eb="13">
      <t>セツビ</t>
    </rPh>
    <rPh sb="14" eb="16">
      <t>ドウニュウ</t>
    </rPh>
    <rPh sb="18" eb="20">
      <t>バアイ</t>
    </rPh>
    <rPh sb="26" eb="28">
      <t>イコウ</t>
    </rPh>
    <rPh sb="29" eb="30">
      <t>ラン</t>
    </rPh>
    <rPh sb="31" eb="32">
      <t>スベ</t>
    </rPh>
    <rPh sb="34" eb="36">
      <t>カタシキ</t>
    </rPh>
    <rPh sb="36" eb="37">
      <t>ブン</t>
    </rPh>
    <rPh sb="38" eb="40">
      <t>ゴウケイ</t>
    </rPh>
    <rPh sb="40" eb="41">
      <t>ガク</t>
    </rPh>
    <rPh sb="42" eb="44">
      <t>キサイ</t>
    </rPh>
    <rPh sb="47" eb="48">
      <t>タト</t>
    </rPh>
    <rPh sb="58" eb="59">
      <t>スベ</t>
    </rPh>
    <rPh sb="61" eb="63">
      <t>カタシキ</t>
    </rPh>
    <rPh sb="63" eb="64">
      <t>ブン</t>
    </rPh>
    <rPh sb="65" eb="67">
      <t>ジュウデン</t>
    </rPh>
    <rPh sb="67" eb="69">
      <t>キキ</t>
    </rPh>
    <rPh sb="70" eb="71">
      <t>カカ</t>
    </rPh>
    <rPh sb="72" eb="75">
      <t>ジギョウヒ</t>
    </rPh>
    <rPh sb="76" eb="78">
      <t>コウジ</t>
    </rPh>
    <rPh sb="78" eb="79">
      <t>ヒ</t>
    </rPh>
    <rPh sb="79" eb="80">
      <t>フク</t>
    </rPh>
    <rPh sb="83" eb="85">
      <t>ゴウケイ</t>
    </rPh>
    <rPh sb="86" eb="88">
      <t>キサイ</t>
    </rPh>
    <phoneticPr fontId="1"/>
  </si>
  <si>
    <t>注６ 複数の型式の充電設備を導入する場合、(1)-4以降の欄は全ての型式分の合計額を記載する（例えば、(1)-4には全ての型式分の充電機器に係る事業費（工事費</t>
    <rPh sb="3" eb="5">
      <t>フクスウ</t>
    </rPh>
    <rPh sb="6" eb="8">
      <t>カタシキ</t>
    </rPh>
    <rPh sb="9" eb="11">
      <t>ジュウデン</t>
    </rPh>
    <rPh sb="11" eb="13">
      <t>セツビ</t>
    </rPh>
    <rPh sb="14" eb="16">
      <t>ドウニュウ</t>
    </rPh>
    <rPh sb="18" eb="20">
      <t>バアイ</t>
    </rPh>
    <rPh sb="26" eb="28">
      <t>イコウ</t>
    </rPh>
    <rPh sb="29" eb="30">
      <t>ラン</t>
    </rPh>
    <rPh sb="31" eb="32">
      <t>スベ</t>
    </rPh>
    <rPh sb="34" eb="36">
      <t>カタシキ</t>
    </rPh>
    <rPh sb="36" eb="37">
      <t>ブン</t>
    </rPh>
    <rPh sb="38" eb="40">
      <t>ゴウケイ</t>
    </rPh>
    <rPh sb="40" eb="41">
      <t>ガク</t>
    </rPh>
    <rPh sb="42" eb="44">
      <t>キサイ</t>
    </rPh>
    <rPh sb="47" eb="48">
      <t>タト</t>
    </rPh>
    <rPh sb="58" eb="59">
      <t>スベ</t>
    </rPh>
    <rPh sb="61" eb="63">
      <t>カタシキ</t>
    </rPh>
    <rPh sb="63" eb="64">
      <t>ブン</t>
    </rPh>
    <rPh sb="65" eb="67">
      <t>ジュウデン</t>
    </rPh>
    <rPh sb="67" eb="69">
      <t>キキ</t>
    </rPh>
    <rPh sb="70" eb="71">
      <t>カカ</t>
    </rPh>
    <rPh sb="72" eb="75">
      <t>ジギョウヒ</t>
    </rPh>
    <rPh sb="76" eb="78">
      <t>コウジ</t>
    </rPh>
    <rPh sb="78" eb="79">
      <t>ヒ</t>
    </rPh>
    <phoneticPr fontId="1"/>
  </si>
  <si>
    <t>　　 含む）の合計を記載する）</t>
    <phoneticPr fontId="1"/>
  </si>
  <si>
    <t>〔令和７年度補正予算商用車等の電動化促進事業（トラック）に係る表明〕</t>
    <phoneticPr fontId="1"/>
  </si>
  <si>
    <t>　以下のCO2排出削減のための取組の実施について表明いたします。</t>
    <phoneticPr fontId="1"/>
  </si>
  <si>
    <t>令和８年度以降毎年度の排出実績及び目標達成に向けた進捗状況を、第三者による検証を経て、毎年度公表すること。なお、</t>
    <phoneticPr fontId="1"/>
  </si>
  <si>
    <t>　私は脱炭素成長型経済構造移行推進対策費補助金（商用車等の電動化促進事業（トラック））の申請を実施</t>
    <phoneticPr fontId="1"/>
  </si>
  <si>
    <t>するに当たり下記の内容について理解の上、遵守することを誓約します。リースにおける車両、充電設備の貸</t>
    <phoneticPr fontId="1"/>
  </si>
  <si>
    <t>渡先に対しても誓約内容を遵守するよう求めます。この誓約書の内容と事実が反することが判明した場合には、</t>
    <phoneticPr fontId="1"/>
  </si>
  <si>
    <t>当該事実に関して一切の措置に対して意義の申立てを行いません。</t>
    <phoneticPr fontId="1"/>
  </si>
  <si>
    <t>交付規程、公募要領に記載の注意事項、特に以下 「申請に関する誓約内容」について、内容を確認し</t>
  </si>
  <si>
    <t>合意する場合、チェック☑を入れてください。</t>
  </si>
  <si>
    <t>※すべての項目にチェックがない場合は、申請できません。</t>
  </si>
  <si>
    <t>[申請に関する誓約内容]</t>
    <phoneticPr fontId="1"/>
  </si>
  <si>
    <t>代表申請者は、補助事業を自ら行い、かつ、その財産を取得する者に限ること。</t>
    <phoneticPr fontId="1"/>
  </si>
  <si>
    <t>本補助金の交付決定を受けた後は、新たに本補助金以外の国の他の補助金の交付について申請し</t>
    <phoneticPr fontId="1"/>
  </si>
  <si>
    <t>ないこと。</t>
  </si>
  <si>
    <t>充電設備の申請にあたっては、課金装置の使用はしないこと、また車両台数を上回る充電器口数の</t>
  </si>
  <si>
    <t>申請は行わないこと。</t>
  </si>
  <si>
    <t>申請に関連した書類は補助事業の完了の日の属する年度の終了後５年間（車両）又は６年間（充電</t>
  </si>
  <si>
    <t>設備）の間、保存しておかなければならないこと。</t>
  </si>
  <si>
    <t>補助金の交付を受けた車両・充電設備については機構が配付するステッカーを補助対象車両、充</t>
  </si>
  <si>
    <t>電設備に貼付すること。</t>
  </si>
  <si>
    <t>財産処分制限期間が経過するまで、機構の承認を受けないで、補助金の交付の目的に反して使用</t>
  </si>
  <si>
    <t>し、譲渡し、交換し、貸し付け、担保に供し、又は取壊し（廃棄を含む。）を行ってはならないこと。</t>
  </si>
  <si>
    <t>補助事業の完了後、環境省が実施する二酸化炭素削減効果に関する効果検証のため、補助対象車両の事</t>
  </si>
  <si>
    <t>業報告書（走行データ報告書）を当該年度及びその後１年間提出が必要であること。</t>
  </si>
  <si>
    <t>補助事業の実施により二酸化炭素排出量が確実に削減されることが重要で、その義務が十分果たされない</t>
  </si>
  <si>
    <t>ときは、改善のための指導を受けるとともに、事態の重大なものについては交付決定の取り消しもあること。</t>
  </si>
  <si>
    <t>第</t>
    <rPh sb="0" eb="1">
      <t>ダイ</t>
    </rPh>
    <phoneticPr fontId="1"/>
  </si>
  <si>
    <t>号</t>
    <rPh sb="0" eb="1">
      <t>ゴウ</t>
    </rPh>
    <phoneticPr fontId="1"/>
  </si>
  <si>
    <t>前年度交付決定日</t>
    <rPh sb="0" eb="3">
      <t>ゼンネンド</t>
    </rPh>
    <phoneticPr fontId="1"/>
  </si>
  <si>
    <t>前年度交付決定番号</t>
    <rPh sb="0" eb="3">
      <t>ゼンネンド</t>
    </rPh>
    <phoneticPr fontId="1"/>
  </si>
  <si>
    <t>補助対象車両の申請番号</t>
    <rPh sb="4" eb="6">
      <t>シャリョウ</t>
    </rPh>
    <phoneticPr fontId="1"/>
  </si>
  <si>
    <t>令和７年度補正予算脱炭素成長型経済構造移行推進対策費補助金（商用車等の電動化促進事業（トラッ</t>
    <phoneticPr fontId="1"/>
  </si>
  <si>
    <t>補助事業開始年月日</t>
    <rPh sb="0" eb="4">
      <t>ホジョジギョウ</t>
    </rPh>
    <rPh sb="4" eb="9">
      <t>カイシネンガッピ</t>
    </rPh>
    <phoneticPr fontId="1"/>
  </si>
  <si>
    <t>交付決定額</t>
    <rPh sb="0" eb="5">
      <t>コウフケッテイガク</t>
    </rPh>
    <phoneticPr fontId="1"/>
  </si>
  <si>
    <t>うち消費税及び地方消費税相当額</t>
    <rPh sb="2" eb="5">
      <t>ショウヒゼイ</t>
    </rPh>
    <rPh sb="5" eb="6">
      <t>オヨ</t>
    </rPh>
    <rPh sb="7" eb="9">
      <t>チホウ</t>
    </rPh>
    <rPh sb="9" eb="12">
      <t>ショウヒゼイ</t>
    </rPh>
    <rPh sb="12" eb="14">
      <t>ソウトウ</t>
    </rPh>
    <rPh sb="14" eb="15">
      <t>ガク</t>
    </rPh>
    <phoneticPr fontId="1"/>
  </si>
  <si>
    <t>円</t>
    <rPh sb="0" eb="1">
      <t>エン</t>
    </rPh>
    <phoneticPr fontId="1"/>
  </si>
  <si>
    <t>令和７年度補正予算 商用車等の電動化促進事業（トラック）実施報告書（充電設備）　（型式ごとに提出）</t>
    <rPh sb="0" eb="2">
      <t>レイワ</t>
    </rPh>
    <rPh sb="3" eb="5">
      <t>ネンド</t>
    </rPh>
    <rPh sb="5" eb="7">
      <t>ホセイ</t>
    </rPh>
    <rPh sb="7" eb="9">
      <t>ヨサン</t>
    </rPh>
    <rPh sb="10" eb="13">
      <t>ショウヨウシャ</t>
    </rPh>
    <rPh sb="13" eb="14">
      <t>トウ</t>
    </rPh>
    <rPh sb="15" eb="17">
      <t>デンドウ</t>
    </rPh>
    <rPh sb="17" eb="18">
      <t>カ</t>
    </rPh>
    <rPh sb="18" eb="20">
      <t>ソクシン</t>
    </rPh>
    <rPh sb="20" eb="22">
      <t>ジギョウ</t>
    </rPh>
    <rPh sb="28" eb="30">
      <t>ジッシ</t>
    </rPh>
    <rPh sb="30" eb="33">
      <t>ホウコクショ</t>
    </rPh>
    <rPh sb="34" eb="36">
      <t>ジュウデン</t>
    </rPh>
    <rPh sb="36" eb="38">
      <t>セツビ</t>
    </rPh>
    <rPh sb="41" eb="43">
      <t>カタシキ</t>
    </rPh>
    <rPh sb="46" eb="48">
      <t>テイシュツ</t>
    </rPh>
    <phoneticPr fontId="1"/>
  </si>
  <si>
    <t>令和７年度補正予算脱炭素成長型経済構造移行推進対策費補助金（商用車等の電動化促進事業（トラック））</t>
    <rPh sb="0" eb="2">
      <t>レイワ</t>
    </rPh>
    <rPh sb="3" eb="5">
      <t>ネンド</t>
    </rPh>
    <rPh sb="5" eb="7">
      <t>ホセイ</t>
    </rPh>
    <rPh sb="7" eb="9">
      <t>ヨサン</t>
    </rPh>
    <rPh sb="9" eb="10">
      <t>ダツ</t>
    </rPh>
    <rPh sb="10" eb="12">
      <t>タンソ</t>
    </rPh>
    <rPh sb="12" eb="14">
      <t>セイチョウ</t>
    </rPh>
    <rPh sb="14" eb="15">
      <t>ガタ</t>
    </rPh>
    <rPh sb="15" eb="17">
      <t>ケイザイ</t>
    </rPh>
    <rPh sb="17" eb="19">
      <t>コウゾウ</t>
    </rPh>
    <rPh sb="19" eb="21">
      <t>イコウ</t>
    </rPh>
    <rPh sb="21" eb="23">
      <t>スイシン</t>
    </rPh>
    <rPh sb="23" eb="25">
      <t>タイサク</t>
    </rPh>
    <rPh sb="25" eb="26">
      <t>ヒ</t>
    </rPh>
    <rPh sb="26" eb="29">
      <t>ホジョキン</t>
    </rPh>
    <rPh sb="30" eb="33">
      <t>ショウヨウシャ</t>
    </rPh>
    <rPh sb="33" eb="34">
      <t>トウ</t>
    </rPh>
    <rPh sb="35" eb="37">
      <t>デンドウ</t>
    </rPh>
    <rPh sb="37" eb="38">
      <t>カ</t>
    </rPh>
    <rPh sb="38" eb="40">
      <t>ソクシン</t>
    </rPh>
    <rPh sb="40" eb="42">
      <t>ジギョウ</t>
    </rPh>
    <phoneticPr fontId="1"/>
  </si>
  <si>
    <t>令和７年度補正予算脱炭素成長型経済構造移行推進対策費補助金（商用車等の電動化促進事業（トラック））</t>
    <phoneticPr fontId="1"/>
  </si>
  <si>
    <t>（令和７年度補正予算）</t>
    <phoneticPr fontId="1"/>
  </si>
  <si>
    <t>※ 対象となる取得財産等は、脱炭素成長型経済構造移行推進対策費補助金（商用車等の電動化促進事業（トラック））</t>
    <phoneticPr fontId="1"/>
  </si>
  <si>
    <t>※ 数量は、同一規格等であれば一括して記載して差し支えない。単価が異なる場合は、区分して記載すること</t>
  </si>
  <si>
    <t>注１ 補助経費を記載すること</t>
    <phoneticPr fontId="1"/>
  </si>
  <si>
    <t>注２ 営業所の位置、使用本拠の位置・住所と同じ</t>
    <phoneticPr fontId="1"/>
  </si>
  <si>
    <t>　　により取得又は改造した価格が単価５０万円以上の車両及び電気自動車用充電設備とする</t>
    <phoneticPr fontId="1"/>
  </si>
  <si>
    <t>※ 取得年月日は、自動車にあっては初度登録年月日を、充電設備にあっては設置完了年月日を記載すること</t>
    <phoneticPr fontId="1"/>
  </si>
  <si>
    <t>急速充電設備</t>
    <rPh sb="0" eb="6">
      <t>キュウソクジュウデンセツビ</t>
    </rPh>
    <phoneticPr fontId="1"/>
  </si>
  <si>
    <t>普通充電設備</t>
    <rPh sb="0" eb="6">
      <t>フツウジュウデンセツビ</t>
    </rPh>
    <phoneticPr fontId="1"/>
  </si>
  <si>
    <t>V2H充放電設備</t>
    <rPh sb="3" eb="8">
      <t>ジュウホウデンセツビ</t>
    </rPh>
    <phoneticPr fontId="1"/>
  </si>
  <si>
    <t>外部給電設備</t>
    <rPh sb="0" eb="6">
      <t>ガイブキュウデンセツビ</t>
    </rPh>
    <phoneticPr fontId="1"/>
  </si>
  <si>
    <t>高圧受電設備</t>
    <rPh sb="0" eb="6">
      <t>コウアツジュデンセツビ</t>
    </rPh>
    <phoneticPr fontId="1"/>
  </si>
  <si>
    <t>バッテリー交換式充電設備</t>
    <rPh sb="5" eb="8">
      <t>コウカンシキ</t>
    </rPh>
    <rPh sb="8" eb="12">
      <t>ジュウデンセツビ</t>
    </rPh>
    <phoneticPr fontId="1"/>
  </si>
  <si>
    <t>メーカー名</t>
    <phoneticPr fontId="1"/>
  </si>
  <si>
    <t>型式</t>
    <rPh sb="0" eb="2">
      <t>カタシキ</t>
    </rPh>
    <phoneticPr fontId="1"/>
  </si>
  <si>
    <t>製造番号</t>
    <rPh sb="0" eb="4">
      <t>セイゾウバンゴウ</t>
    </rPh>
    <phoneticPr fontId="1"/>
  </si>
  <si>
    <t>出力電力</t>
    <rPh sb="0" eb="4">
      <t>シュツリョクデンリョク</t>
    </rPh>
    <phoneticPr fontId="1"/>
  </si>
  <si>
    <t>認証登録</t>
    <rPh sb="0" eb="4">
      <t>ニンショウトウロク</t>
    </rPh>
    <phoneticPr fontId="1"/>
  </si>
  <si>
    <t>機器台数</t>
    <rPh sb="0" eb="4">
      <t>キキダイスウ</t>
    </rPh>
    <phoneticPr fontId="1"/>
  </si>
  <si>
    <t>総口数</t>
    <rPh sb="0" eb="1">
      <t>ソウ</t>
    </rPh>
    <rPh sb="1" eb="3">
      <t>クチスウ</t>
    </rPh>
    <phoneticPr fontId="1"/>
  </si>
  <si>
    <t>口</t>
    <rPh sb="0" eb="1">
      <t>クチ</t>
    </rPh>
    <phoneticPr fontId="1"/>
  </si>
  <si>
    <t>台</t>
    <rPh sb="0" eb="1">
      <t>ダイ</t>
    </rPh>
    <phoneticPr fontId="1"/>
  </si>
  <si>
    <t>営業所位置</t>
    <rPh sb="0" eb="5">
      <t>エイギョウショイチ</t>
    </rPh>
    <phoneticPr fontId="1"/>
  </si>
  <si>
    <t>①</t>
    <phoneticPr fontId="1"/>
  </si>
  <si>
    <t>（1）-1 補助対象経費（充電機器・1台）</t>
    <phoneticPr fontId="1"/>
  </si>
  <si>
    <t>（2）-1 基準額</t>
    <rPh sb="6" eb="9">
      <t>キジュンガク</t>
    </rPh>
    <phoneticPr fontId="1"/>
  </si>
  <si>
    <t>（3）-1 上限額</t>
    <rPh sb="6" eb="9">
      <t>ジョウゲンガク</t>
    </rPh>
    <phoneticPr fontId="1"/>
  </si>
  <si>
    <t>（1）-2 補助対象経費（工事費・全体）</t>
    <rPh sb="13" eb="16">
      <t>コウジヒ</t>
    </rPh>
    <rPh sb="17" eb="19">
      <t>ゼンタイ</t>
    </rPh>
    <phoneticPr fontId="1"/>
  </si>
  <si>
    <t>（2）-2 基準額</t>
    <rPh sb="6" eb="9">
      <t>キジュンガク</t>
    </rPh>
    <phoneticPr fontId="1"/>
  </si>
  <si>
    <t>（1）-4 充電設備の総事業費</t>
    <rPh sb="6" eb="10">
      <t>ジュウデンセツビ</t>
    </rPh>
    <rPh sb="11" eb="15">
      <t>ソウジギョウヒ</t>
    </rPh>
    <phoneticPr fontId="1"/>
  </si>
  <si>
    <t>（2）-4 寄付金その他の収入</t>
    <rPh sb="6" eb="9">
      <t>キフキン</t>
    </rPh>
    <rPh sb="11" eb="12">
      <t>タ</t>
    </rPh>
    <rPh sb="13" eb="15">
      <t>シュウニュウ</t>
    </rPh>
    <phoneticPr fontId="1"/>
  </si>
  <si>
    <t>（5）-4 補助金交付申請額・充電設備</t>
    <rPh sb="6" eb="14">
      <t>ホジョキンコウフシンセイガク</t>
    </rPh>
    <rPh sb="15" eb="19">
      <t>ジュウデンセツビ</t>
    </rPh>
    <phoneticPr fontId="1"/>
  </si>
  <si>
    <t>（3）-4 補助対象経費支出予定額</t>
    <rPh sb="6" eb="17">
      <t>ホジョタイショウケイヒシシュツヨテイガク</t>
    </rPh>
    <phoneticPr fontId="1"/>
  </si>
  <si>
    <t>（4）-4 基準額</t>
    <rPh sb="6" eb="9">
      <t>キジュンガク</t>
    </rPh>
    <phoneticPr fontId="1"/>
  </si>
  <si>
    <t>円</t>
    <rPh sb="0" eb="1">
      <t>エン</t>
    </rPh>
    <phoneticPr fontId="1"/>
  </si>
  <si>
    <t>総事業費</t>
    <phoneticPr fontId="1"/>
  </si>
  <si>
    <t>申請者</t>
    <rPh sb="0" eb="3">
      <t>シンセイシャ</t>
    </rPh>
    <phoneticPr fontId="1"/>
  </si>
  <si>
    <t>急速充電設備</t>
  </si>
  <si>
    <t>補助率　90kW以上：10/10、50kW以上：1/2、10kW以上：1/2</t>
  </si>
  <si>
    <t>普通充電設備</t>
  </si>
  <si>
    <t>V2H充放電設備</t>
    <rPh sb="3" eb="4">
      <t>ミツル</t>
    </rPh>
    <rPh sb="4" eb="5">
      <t>ホウ</t>
    </rPh>
    <rPh sb="5" eb="6">
      <t>デン</t>
    </rPh>
    <rPh sb="6" eb="8">
      <t>セツビ</t>
    </rPh>
    <phoneticPr fontId="2"/>
  </si>
  <si>
    <t>V2H充放電設備補助率：1/2</t>
  </si>
  <si>
    <t>外部給電設備</t>
    <rPh sb="0" eb="2">
      <t>ガイブ</t>
    </rPh>
    <rPh sb="2" eb="3">
      <t>キュウ</t>
    </rPh>
    <rPh sb="4" eb="6">
      <t>セツビ</t>
    </rPh>
    <phoneticPr fontId="1"/>
  </si>
  <si>
    <t>外部給電器補助率：1/3</t>
  </si>
  <si>
    <t>メーカー名</t>
  </si>
  <si>
    <t>区分</t>
  </si>
  <si>
    <t>型式</t>
  </si>
  <si>
    <t>出力(KW)</t>
  </si>
  <si>
    <t>出力　　　　（kW)</t>
  </si>
  <si>
    <t>充電出力
（kW）</t>
  </si>
  <si>
    <t>補助金交付上限額
（千円）</t>
  </si>
  <si>
    <t>種別</t>
  </si>
  <si>
    <t>ABB</t>
  </si>
  <si>
    <t>VOX-10-T3-D</t>
  </si>
  <si>
    <t>オリジン</t>
  </si>
  <si>
    <t>MV2B-35-RF</t>
  </si>
  <si>
    <t>CHAEVI</t>
  </si>
  <si>
    <t>Terra 184 JJ-X</t>
  </si>
  <si>
    <t>TAC-W6-P8-R-JPN</t>
  </si>
  <si>
    <t>VOX-10-T3-D-T</t>
  </si>
  <si>
    <t>MV2V-10K-BC</t>
  </si>
  <si>
    <t>Terra 124 JJ</t>
  </si>
  <si>
    <t>Zerova</t>
  </si>
  <si>
    <t>AXSJ960001D3P0-RW</t>
  </si>
  <si>
    <t>VOX-10-T3-G</t>
  </si>
  <si>
    <t>ニチコン</t>
  </si>
  <si>
    <t>VPS-4C1A</t>
  </si>
  <si>
    <t>Terra 184 JJ-S</t>
  </si>
  <si>
    <t>AXSJ960001D3P1-RW</t>
  </si>
  <si>
    <t>VOX-10-T3-G-T</t>
  </si>
  <si>
    <t>VPS-3C1A-B/Y</t>
  </si>
  <si>
    <t>fantasista</t>
  </si>
  <si>
    <t>Terra 124 CJ</t>
  </si>
  <si>
    <t>AXSJ960001D3P3-RW</t>
  </si>
  <si>
    <t>S06JP010V</t>
  </si>
  <si>
    <t>EBHJ</t>
  </si>
  <si>
    <t>JFEテクノス</t>
  </si>
  <si>
    <t>Terra 184 CJ</t>
  </si>
  <si>
    <t>AXSJ960001D3P4-RW</t>
  </si>
  <si>
    <t>S06JP020V</t>
  </si>
  <si>
    <t>EBNJ</t>
  </si>
  <si>
    <t>AXSJ960001D3P5-RW</t>
  </si>
  <si>
    <t>T10JP010V</t>
  </si>
  <si>
    <t>MZ604775</t>
  </si>
  <si>
    <t>AXSJ960001D3P6-RW</t>
  </si>
  <si>
    <t>EPS-60V</t>
  </si>
  <si>
    <t>アサヒ衛陶</t>
  </si>
  <si>
    <t>AXSJ960001D3P0S</t>
  </si>
  <si>
    <t>EPS-60VR</t>
  </si>
  <si>
    <t>キューヘン</t>
  </si>
  <si>
    <t>DCV-3FJ180P-I</t>
  </si>
  <si>
    <t>AXSJ960001D3P0SC</t>
  </si>
  <si>
    <t>KPEP-A-SET-AC</t>
  </si>
  <si>
    <t>ジゴワッツ</t>
  </si>
  <si>
    <t>AXSJ960001D3P0SD</t>
  </si>
  <si>
    <t>KPEP-A-SET-AC-EF</t>
  </si>
  <si>
    <t>スターチャージ</t>
  </si>
  <si>
    <t>DCV-3FJ120P-I2</t>
  </si>
  <si>
    <t>AXSJ960001D3P0SCD</t>
  </si>
  <si>
    <t>KPEP-A-SET-AC-S</t>
  </si>
  <si>
    <t>ダイヘン</t>
  </si>
  <si>
    <t>CV-3FC50P-U</t>
  </si>
  <si>
    <t>AXSJ960001D3P0SD2</t>
  </si>
  <si>
    <t>KPEP-A-SET-AC-EF-S</t>
  </si>
  <si>
    <t>デルタ電子</t>
  </si>
  <si>
    <t>CV-3FJ50P-U</t>
  </si>
  <si>
    <t>AXSJ960001D3P0SCD2</t>
  </si>
  <si>
    <t>KPEP-A-SET-2HYB</t>
  </si>
  <si>
    <t>デンゲン</t>
  </si>
  <si>
    <t>L3-S120PC2M</t>
  </si>
  <si>
    <t>AXSJ960001D3P1S</t>
  </si>
  <si>
    <t>KPEP-A-SET-2HYB-EF</t>
  </si>
  <si>
    <t>テンフィールズファクトリー</t>
  </si>
  <si>
    <t>L3-S120PC2M-1T</t>
  </si>
  <si>
    <t>AXSJ960001D3P1SC</t>
  </si>
  <si>
    <t>KPEP-A-SET-2HYB-S</t>
  </si>
  <si>
    <t>AXSJ960001D3P1SD</t>
  </si>
  <si>
    <t>KPEP-A-SET-2HYB-EF-S</t>
  </si>
  <si>
    <t>日発販売</t>
  </si>
  <si>
    <t>AXSJ960001D3P1SCD</t>
  </si>
  <si>
    <t>KPEP-A-SET-3AC</t>
  </si>
  <si>
    <t>ハセテック</t>
  </si>
  <si>
    <t>AXSJ960001D3P1SD2</t>
  </si>
  <si>
    <t>KPEP-A-SET-3AC-S</t>
  </si>
  <si>
    <t>パワーエックス</t>
  </si>
  <si>
    <t>AXSJ960001D3P1SCD2</t>
  </si>
  <si>
    <t>KPEP-A-SET-4AC</t>
  </si>
  <si>
    <t>新電元工業</t>
  </si>
  <si>
    <t>AXSJ960001D3P3S</t>
  </si>
  <si>
    <t>KPEP-A-SET-4AC-EF</t>
  </si>
  <si>
    <t>東光高岳</t>
  </si>
  <si>
    <t>AXSJ960001D3P3SC</t>
  </si>
  <si>
    <t>KPEP-A-SET-4AC-S</t>
  </si>
  <si>
    <t>日立製作所</t>
  </si>
  <si>
    <t>AXSJ960001D3P3SD</t>
  </si>
  <si>
    <t>KPEP-A-SET-4AC-EF-S</t>
  </si>
  <si>
    <t>エンザミンパワー</t>
  </si>
  <si>
    <t>AXSJ960001D3P3SCD</t>
  </si>
  <si>
    <t>JH-WE2301</t>
  </si>
  <si>
    <t>北海道電気相互</t>
  </si>
  <si>
    <t>AXSJ960001D3P3SD2</t>
  </si>
  <si>
    <t>EOJ-D60EV</t>
  </si>
  <si>
    <t>充活</t>
  </si>
  <si>
    <t>AXSJ960001D3P3SCD2</t>
  </si>
  <si>
    <t>EPJ-S60EV</t>
  </si>
  <si>
    <t>和光電研</t>
  </si>
  <si>
    <t>AXSJ960001D3P4S</t>
  </si>
  <si>
    <t>DNEVC-D6075-2</t>
  </si>
  <si>
    <t>プラゴ</t>
  </si>
  <si>
    <t>AXSJ960001D3P4SC</t>
  </si>
  <si>
    <t>DNEVC-SD6075</t>
  </si>
  <si>
    <t>日立インダストリアルプロダクツ</t>
  </si>
  <si>
    <t>AXSJ960001D3P4SD</t>
  </si>
  <si>
    <t>DNEVC-SD6075S</t>
  </si>
  <si>
    <t>北九州住設</t>
  </si>
  <si>
    <t>AXSJ960001D3P4SCD</t>
  </si>
  <si>
    <t>ESS-V1</t>
  </si>
  <si>
    <t>住友商事パワーアンドモビリティ</t>
  </si>
  <si>
    <t>AXSJ960001D3P4SD2</t>
  </si>
  <si>
    <t>ESS-V1S</t>
  </si>
  <si>
    <t>日東工業</t>
  </si>
  <si>
    <t>AXSJ960001D3P4SCD2</t>
  </si>
  <si>
    <t>ES-T3V1</t>
  </si>
  <si>
    <t>ヘッドスプリング</t>
  </si>
  <si>
    <t>AXSJ960001D3P5S</t>
  </si>
  <si>
    <t>ES-T3VS</t>
  </si>
  <si>
    <t>AXSJ960001D3P5SD</t>
  </si>
  <si>
    <t>ES-T3P1</t>
  </si>
  <si>
    <t>AXSJ960001D3P5SD2</t>
  </si>
  <si>
    <t>ES-T3PS</t>
  </si>
  <si>
    <t>AXSJ960001D3P6S</t>
  </si>
  <si>
    <t>ES-T3PL1</t>
  </si>
  <si>
    <t>AXSJ960001D3P6SD</t>
  </si>
  <si>
    <t>ES-T3PLS</t>
  </si>
  <si>
    <t>AXSJ960001D3P6SD2</t>
  </si>
  <si>
    <t>ES-PL1</t>
  </si>
  <si>
    <t>ES-PL1S</t>
  </si>
  <si>
    <t>RAPIDAS-EX50</t>
  </si>
  <si>
    <t>VCG-666CN7</t>
  </si>
  <si>
    <t>RAPIDAS-EX50-AGP</t>
  </si>
  <si>
    <t>VCG-666CN7K-1WH30</t>
  </si>
  <si>
    <t>RAPIDAS-EX50-AP</t>
  </si>
  <si>
    <t>VCG-666CN7K-1WH50</t>
  </si>
  <si>
    <t>VCG-666CN7K-1LH30</t>
  </si>
  <si>
    <t>VCG-666CN7K-1LH50</t>
  </si>
  <si>
    <t>VSG3-666CN7HS-R</t>
  </si>
  <si>
    <t>VCD-660CN7</t>
  </si>
  <si>
    <t>ULTRA180U2</t>
  </si>
  <si>
    <t>VSG3-666CN7AS</t>
  </si>
  <si>
    <t>ULTRA120U2</t>
  </si>
  <si>
    <t>VSG3-666CN7AB</t>
  </si>
  <si>
    <t>ULTRA90U1</t>
  </si>
  <si>
    <t>VSG3-666CN7HS</t>
  </si>
  <si>
    <t>DSYJ182K0EXXXX</t>
  </si>
  <si>
    <t>VSG3-666CN7HB</t>
  </si>
  <si>
    <t>DSYJ182K0KXXXX</t>
  </si>
  <si>
    <t>VSG3-666CN7ES</t>
  </si>
  <si>
    <t>DSYJ182K0UXXXX</t>
  </si>
  <si>
    <t>VSG3-666CN7EB</t>
  </si>
  <si>
    <t>SSYJ182K0EXXXX</t>
  </si>
  <si>
    <t>VSG3-666CN7FS</t>
  </si>
  <si>
    <t>SSYJ182K0KXXXX</t>
  </si>
  <si>
    <t>VSG3-666CN7FB</t>
  </si>
  <si>
    <t>SSYJ182K0UXXXX</t>
  </si>
  <si>
    <t>LJV1671B</t>
  </si>
  <si>
    <t>LJV1671B050</t>
  </si>
  <si>
    <t>AWSJ600001E1</t>
  </si>
  <si>
    <t>LJV1671T</t>
  </si>
  <si>
    <t>AWSJ600001E1ES</t>
  </si>
  <si>
    <t>LJVH671C</t>
  </si>
  <si>
    <t>AWSJ600001E1ESS</t>
  </si>
  <si>
    <t>LJV2671C</t>
  </si>
  <si>
    <t>AWSJ600001E1ESN</t>
  </si>
  <si>
    <t>CV-M01A</t>
  </si>
  <si>
    <t>X₁SYX₂152W00X₅X₆X₇X₈</t>
  </si>
  <si>
    <t>AWSJ600001E1ESSN</t>
  </si>
  <si>
    <t>CV-M01A-EF</t>
  </si>
  <si>
    <t>X₁SYX₂15200WX₅X₆X₇X₈</t>
  </si>
  <si>
    <t>AWSJ600001E1S</t>
  </si>
  <si>
    <t>CV-MS01A</t>
  </si>
  <si>
    <t>X₁SYX₂122X₃0SXXXX</t>
  </si>
  <si>
    <t>AWSJ600001E1SC</t>
  </si>
  <si>
    <t>CV-MS01A-EF</t>
  </si>
  <si>
    <t>X₁SYX₂122X₃09XXXX</t>
  </si>
  <si>
    <t>AWSJ600001E1SCD</t>
  </si>
  <si>
    <t>CV-M02A</t>
  </si>
  <si>
    <t>X₁SYX₂122X₃0UXXXX</t>
  </si>
  <si>
    <t>AWSJ600001E1SCD2</t>
  </si>
  <si>
    <t>CV-M02A-EF</t>
  </si>
  <si>
    <t>X₁SYX₂122X₃0EXXXX</t>
  </si>
  <si>
    <t>AWSJ600001E1SCD2P</t>
  </si>
  <si>
    <t>CV-M02A-N</t>
  </si>
  <si>
    <t>X₁SYX₂901X₃0SXXXX</t>
  </si>
  <si>
    <t>AWSJ600001E1SCDP</t>
  </si>
  <si>
    <t>CV-MH02A</t>
  </si>
  <si>
    <t>X₁SYX₂901X₃09XXXX</t>
  </si>
  <si>
    <t>AWSJ600001E1SCP</t>
  </si>
  <si>
    <t>CV-MH02A-EF</t>
  </si>
  <si>
    <t>X₁SYX₂901X₃0UXXXX</t>
  </si>
  <si>
    <t>AWSJ600001E1SD</t>
  </si>
  <si>
    <t>CV-MH02A-N</t>
  </si>
  <si>
    <t>X₁SYX₂901X₃0EXXXX</t>
  </si>
  <si>
    <t>AWSJ600001E1SD2</t>
  </si>
  <si>
    <t>CV-MS02A</t>
  </si>
  <si>
    <t>DNDJ501J00XXXX</t>
  </si>
  <si>
    <t>AWSJ600001E1SD2P</t>
  </si>
  <si>
    <t>CV-MS02A-EF</t>
  </si>
  <si>
    <t>SNDJ501J00XXXX</t>
  </si>
  <si>
    <t>AWSJ600001E1SDP</t>
  </si>
  <si>
    <t>CV-MS02A-N</t>
  </si>
  <si>
    <t>X₁NFX₂501J00X₅X₆X₇X₈</t>
  </si>
  <si>
    <t>AWSJ600001E1P</t>
  </si>
  <si>
    <t>CV-MHS02A</t>
  </si>
  <si>
    <t>X₁NFX₂50100JX₅X₆X₇X₈</t>
  </si>
  <si>
    <t>AWSJ600001E1SP</t>
  </si>
  <si>
    <t>CV-MHS02A-EF</t>
  </si>
  <si>
    <t>X₁NFX₂501X₃09X₅X₆X₇X₈</t>
  </si>
  <si>
    <t>AWSJ600001T1</t>
  </si>
  <si>
    <t>CV-MHS02A-N</t>
  </si>
  <si>
    <t>X₁NFX₂501X₃0EX₅X₆X₇X₈</t>
  </si>
  <si>
    <t>AWSJ600001T1ES</t>
  </si>
  <si>
    <t>VCP601</t>
  </si>
  <si>
    <t>X₁NFX₂501X₃0JX₅X₆X₇X₈</t>
  </si>
  <si>
    <t>AWSJ600001T1ESS</t>
  </si>
  <si>
    <t>VCP602</t>
  </si>
  <si>
    <t>X₁NFX₂501X₃0UX₅X₆X₇X₈</t>
  </si>
  <si>
    <t>AWSJ600001T1ESN</t>
  </si>
  <si>
    <t>TPS10-A</t>
  </si>
  <si>
    <t>X₁SDX₂501X₃0X₄X₅X₆X₇X₈</t>
  </si>
  <si>
    <t>AWSJ600001T1ESSN</t>
  </si>
  <si>
    <t>TPS10-A-H01</t>
  </si>
  <si>
    <t>AWSJ600001T1S</t>
  </si>
  <si>
    <t>TPS10-A-N01</t>
  </si>
  <si>
    <t>AWSJ600001T1SC</t>
  </si>
  <si>
    <t>TPS20-A</t>
  </si>
  <si>
    <t>QC180</t>
  </si>
  <si>
    <t>AWSJ600001T1SCD</t>
  </si>
  <si>
    <t>TPS20-A-H01</t>
  </si>
  <si>
    <t>QC180F</t>
  </si>
  <si>
    <t>AWSJ600001T1SCD2</t>
  </si>
  <si>
    <t>TPS20-A-N01</t>
  </si>
  <si>
    <t>QC120</t>
  </si>
  <si>
    <t>AWSJ600001T1SCD2P</t>
  </si>
  <si>
    <t>CFD1-B-V2H1</t>
  </si>
  <si>
    <t>QC120F</t>
  </si>
  <si>
    <t>AWSJ600001T1SCDP</t>
  </si>
  <si>
    <t>QC120H</t>
  </si>
  <si>
    <t>AWSJ600001T1SCP</t>
  </si>
  <si>
    <t>QC120MD</t>
  </si>
  <si>
    <t>AWSJ600001T1SD</t>
  </si>
  <si>
    <t>QC90</t>
  </si>
  <si>
    <t>AWSJ600001T1SD2</t>
  </si>
  <si>
    <t>QC50LD</t>
  </si>
  <si>
    <t>AWSJ600001T1SD2P</t>
  </si>
  <si>
    <t>QC50LS</t>
  </si>
  <si>
    <t>AWSJ600001T1SDP</t>
  </si>
  <si>
    <t>QC50MD</t>
  </si>
  <si>
    <t>AWSJ600001T1P</t>
  </si>
  <si>
    <t>QC50MS</t>
  </si>
  <si>
    <t>AWSJ600001T1SP</t>
  </si>
  <si>
    <t>QC30LD</t>
  </si>
  <si>
    <t>AWSJ600001W1</t>
  </si>
  <si>
    <t>QC30LS</t>
  </si>
  <si>
    <t>AWSJ600001W1S</t>
  </si>
  <si>
    <t>DC120K</t>
  </si>
  <si>
    <t>AWSJ600001W1SC</t>
  </si>
  <si>
    <t>DC050K</t>
  </si>
  <si>
    <t>AWSJ600001W1SCD</t>
  </si>
  <si>
    <t>DC1800JI042</t>
  </si>
  <si>
    <t>AWSJ600001W1SCD2</t>
  </si>
  <si>
    <t>DC1500JI042</t>
  </si>
  <si>
    <t>AWSJ600001W1SCD2P</t>
  </si>
  <si>
    <t>DC1200JI042</t>
  </si>
  <si>
    <t>AWSJ600001W1SCDP</t>
  </si>
  <si>
    <t>AWSJ600001W1SCP</t>
  </si>
  <si>
    <t>DC1200JI238082</t>
  </si>
  <si>
    <t>AWSJ600001W1SD</t>
  </si>
  <si>
    <t>DC0900JI042</t>
  </si>
  <si>
    <t>AWSJ600001W1SD2</t>
  </si>
  <si>
    <t>AWSJ600001W1SD2P</t>
  </si>
  <si>
    <t>DC0900JI238082</t>
  </si>
  <si>
    <t>AWSJ600001W1SDP</t>
  </si>
  <si>
    <t>DC0900JI238452</t>
  </si>
  <si>
    <t>AWSJ600001W1P</t>
  </si>
  <si>
    <t>DC0900JI238462</t>
  </si>
  <si>
    <t>AWSJ600001W1SP</t>
  </si>
  <si>
    <t>DC0500JI04202</t>
  </si>
  <si>
    <t>コンセント</t>
  </si>
  <si>
    <t>DC0500JI170052</t>
  </si>
  <si>
    <t>コンセントスタンド</t>
  </si>
  <si>
    <t>DC0500JI170062</t>
  </si>
  <si>
    <t>JW-EVSE-6KI-055</t>
  </si>
  <si>
    <t>DC0500JI170072</t>
  </si>
  <si>
    <t>JW-EVSE-6KI-055-PIYO</t>
  </si>
  <si>
    <t>DC0500JI238052</t>
  </si>
  <si>
    <t>JW-EVSE-6KI-080</t>
  </si>
  <si>
    <t>DC0500JI238062</t>
  </si>
  <si>
    <t>JW-EVSE-6KI-080-PIYO</t>
  </si>
  <si>
    <t>DC0500JI238072</t>
  </si>
  <si>
    <t>JW-EVSE-6KI-100</t>
  </si>
  <si>
    <t>DC0300JI061</t>
  </si>
  <si>
    <t>JW-EVSE-6KI-100-PIYO</t>
  </si>
  <si>
    <t>DQC180</t>
  </si>
  <si>
    <t>JW-EVSE-6KI-150</t>
  </si>
  <si>
    <t>JW-EVSE-6KI-150-PIYO</t>
  </si>
  <si>
    <t>DQC120</t>
  </si>
  <si>
    <t>JW-EVSE-3KI-055</t>
  </si>
  <si>
    <t>JW-EVSE-3KI-055-PIYO</t>
  </si>
  <si>
    <t>DQC120H</t>
  </si>
  <si>
    <t>JW-EVSE-3KI-080</t>
  </si>
  <si>
    <t>DQC120MD</t>
  </si>
  <si>
    <t>JW-EVSE-3KI-080-PIYO</t>
  </si>
  <si>
    <t>DQC090</t>
  </si>
  <si>
    <t>AWJ70215BENJ</t>
  </si>
  <si>
    <t>DQC050ES</t>
  </si>
  <si>
    <t>DNE3611</t>
  </si>
  <si>
    <t>DQC050LD</t>
  </si>
  <si>
    <t>DNE3612</t>
  </si>
  <si>
    <t>DQC050LS</t>
  </si>
  <si>
    <t>DNE3621</t>
  </si>
  <si>
    <t>DQC050MD</t>
  </si>
  <si>
    <t>DNE3622</t>
  </si>
  <si>
    <t>DQC050MS</t>
  </si>
  <si>
    <t>DNH326</t>
  </si>
  <si>
    <t>DQC030LD</t>
  </si>
  <si>
    <t>DNH326050</t>
  </si>
  <si>
    <t>DQC030LS</t>
  </si>
  <si>
    <t>DNH3611</t>
  </si>
  <si>
    <t>EVHX104XXCBXX</t>
  </si>
  <si>
    <t>DNH3612</t>
  </si>
  <si>
    <t>EVHX503XADAXX</t>
  </si>
  <si>
    <t>DNH3613</t>
  </si>
  <si>
    <t>EVHX503XCDAXX</t>
  </si>
  <si>
    <t>DNHA3611</t>
  </si>
  <si>
    <t>DNHA3611050</t>
  </si>
  <si>
    <t>DNHA3612</t>
  </si>
  <si>
    <t>FLASH240CH/NACS-LC</t>
  </si>
  <si>
    <t>DNHA3612050</t>
  </si>
  <si>
    <t>DNHA3613</t>
  </si>
  <si>
    <t>DNHA3613050</t>
  </si>
  <si>
    <t>NQM-UCB04P</t>
  </si>
  <si>
    <t>DNHA4611</t>
  </si>
  <si>
    <t>DNHA4612</t>
  </si>
  <si>
    <t>NQM-UCY04P</t>
  </si>
  <si>
    <t>DNHA4613</t>
  </si>
  <si>
    <t>NQD-UCX04P</t>
  </si>
  <si>
    <t>DNH3411</t>
  </si>
  <si>
    <t>NQD-UCX04P-H</t>
  </si>
  <si>
    <t>DNE3312</t>
  </si>
  <si>
    <t>DNE3322</t>
  </si>
  <si>
    <t>DNH323</t>
  </si>
  <si>
    <t>DNH3311</t>
  </si>
  <si>
    <t>DNHA3311</t>
  </si>
  <si>
    <t>DNHA4311</t>
  </si>
  <si>
    <t>XXDNHA4611G21</t>
  </si>
  <si>
    <t>XXDNHA4611G22</t>
  </si>
  <si>
    <t>XXDNHA4611G23</t>
  </si>
  <si>
    <t>XXDNHA4611G24</t>
  </si>
  <si>
    <t>XXDNHA4612G21</t>
  </si>
  <si>
    <t>XXDNHA4612G22</t>
  </si>
  <si>
    <t>XXDNHA4612G23</t>
  </si>
  <si>
    <t>XXDNHA4612G24</t>
  </si>
  <si>
    <t>XXDNHA4613G21</t>
  </si>
  <si>
    <t>XXDNHA4613G22</t>
  </si>
  <si>
    <t>XXDNHA4613G23</t>
  </si>
  <si>
    <t>XXDNHA4613G24</t>
  </si>
  <si>
    <t>XXDNHA4311G21</t>
  </si>
  <si>
    <t>XXDNHA4311G22</t>
  </si>
  <si>
    <t>XXDNHA4311G23</t>
  </si>
  <si>
    <t>XXDNHA4311G24</t>
  </si>
  <si>
    <t>WK3911K</t>
  </si>
  <si>
    <t>WK39115K</t>
  </si>
  <si>
    <t>WK4322B</t>
  </si>
  <si>
    <t>WK4322S</t>
  </si>
  <si>
    <t>WK4322Q</t>
  </si>
  <si>
    <t>WK4322W</t>
  </si>
  <si>
    <t>WK4422B</t>
  </si>
  <si>
    <t>WK4422S</t>
  </si>
  <si>
    <t>WK4422Q</t>
  </si>
  <si>
    <t>WK4422W</t>
  </si>
  <si>
    <t>NQC-TC5030</t>
  </si>
  <si>
    <t>NQC-TC5030-C</t>
  </si>
  <si>
    <t>MBB-22</t>
  </si>
  <si>
    <t>NQC-TC504A</t>
  </si>
  <si>
    <t>NQC-TC504A-H</t>
  </si>
  <si>
    <t>MEVS-05-5</t>
  </si>
  <si>
    <t>NQC-TC504C</t>
  </si>
  <si>
    <t>NQC-TC504C-H</t>
  </si>
  <si>
    <t>NQC-TC504P</t>
  </si>
  <si>
    <t>NQC-TC504P-H</t>
  </si>
  <si>
    <t>MEVS-05-5-OP1</t>
  </si>
  <si>
    <t>NQC-TC3530</t>
  </si>
  <si>
    <t>NQC-TC3530-C</t>
  </si>
  <si>
    <t>MEVS-05-10</t>
  </si>
  <si>
    <t>NQC-SC2530</t>
  </si>
  <si>
    <t>NQC-SC2530-C</t>
  </si>
  <si>
    <t>MEVS-05-10-OP1</t>
  </si>
  <si>
    <t>MEVS-06-7</t>
  </si>
  <si>
    <t>NQC-TC2530</t>
  </si>
  <si>
    <t>NQC-TC2530-C</t>
  </si>
  <si>
    <t>MEVS-100-5</t>
  </si>
  <si>
    <t>MEVS-100-10</t>
  </si>
  <si>
    <t>EXP20K5-FSW-C5</t>
  </si>
  <si>
    <t>SC05-3P3W</t>
  </si>
  <si>
    <t>SC05-3P3W-A</t>
  </si>
  <si>
    <t>MEVS-100-15</t>
  </si>
  <si>
    <t>SC05-3P3W-EN</t>
  </si>
  <si>
    <t>SC03-3P3W</t>
  </si>
  <si>
    <t>SC03-3P3W-A</t>
  </si>
  <si>
    <t>ECMT3-6X-5</t>
  </si>
  <si>
    <t>SC03-3P3W-EN</t>
  </si>
  <si>
    <t>ECMT3-6X-5-2</t>
  </si>
  <si>
    <t>HC0358</t>
  </si>
  <si>
    <t>ECMT3-6X-5-3</t>
  </si>
  <si>
    <t>HC0358-CP4</t>
  </si>
  <si>
    <t>ECMT3-6X-5-4</t>
  </si>
  <si>
    <t>HC0179</t>
  </si>
  <si>
    <t>SECN-A12-B</t>
  </si>
  <si>
    <t>SECN-A12-C</t>
  </si>
  <si>
    <t>SDQC2F150UT4415-BMSA</t>
  </si>
  <si>
    <t>SECN-A12-CL</t>
  </si>
  <si>
    <t>SDQC2F150XT4415-BM</t>
  </si>
  <si>
    <t>SECN-A12-CNC</t>
  </si>
  <si>
    <t>SDQC2F90ST4415</t>
  </si>
  <si>
    <t>SECN-A12-N</t>
  </si>
  <si>
    <t>SDQC2F90ST4415-M</t>
  </si>
  <si>
    <t>SECN-A12-NL</t>
  </si>
  <si>
    <t>SECN-A-EX</t>
  </si>
  <si>
    <t>SECN-A-EX-B</t>
  </si>
  <si>
    <t>SDQC2F90XT4415</t>
  </si>
  <si>
    <t>SECN-AS7</t>
  </si>
  <si>
    <t>SDQC2F90XT4415-M</t>
  </si>
  <si>
    <t>SECN-AS7-J</t>
  </si>
  <si>
    <t>SDQC2F90XT4415-MBMH</t>
  </si>
  <si>
    <t>ECM3-6-1</t>
  </si>
  <si>
    <t>SDQC2F90XT4415-MBMS</t>
  </si>
  <si>
    <t>ECM3-6-5</t>
  </si>
  <si>
    <t>ECM3-6-7</t>
  </si>
  <si>
    <t>SDQC2F60UT3210-MSA</t>
  </si>
  <si>
    <t>ECM3-6X-1</t>
  </si>
  <si>
    <t>SDQC2F50XT3200</t>
  </si>
  <si>
    <t>ECM3-6X-5</t>
  </si>
  <si>
    <t>SDQC2F50XT3200-0</t>
  </si>
  <si>
    <t>ECM3-6X-7</t>
  </si>
  <si>
    <t>SDQC2F50XT3200-SF</t>
  </si>
  <si>
    <t>MZECM3C-6-1</t>
  </si>
  <si>
    <t>SDQC2F50XT3200-SF0</t>
  </si>
  <si>
    <t>MZECM3C-6-5</t>
  </si>
  <si>
    <t>MZECM3C-6-7</t>
  </si>
  <si>
    <t>SDQC2F60UT3210-MLVSA</t>
  </si>
  <si>
    <t>MZECM3C-6-1PA</t>
  </si>
  <si>
    <t>HFR1-400B13</t>
  </si>
  <si>
    <t>MZECM3C-6-5PA</t>
  </si>
  <si>
    <t>HFR1-150B12-A8</t>
  </si>
  <si>
    <t>MZECM3C-6-7PA</t>
  </si>
  <si>
    <t>MZECM3C-6-1PG</t>
  </si>
  <si>
    <t>MZECM3C-6-5PG</t>
  </si>
  <si>
    <t>HFR1-120B10-A8</t>
  </si>
  <si>
    <t>MZECM3C-6-7PG</t>
  </si>
  <si>
    <t>HFR1-50B9</t>
  </si>
  <si>
    <t>MZECM3C-6S-1</t>
  </si>
  <si>
    <t>MZECM3C-6S-5</t>
  </si>
  <si>
    <t>MZECM3C-6S-7</t>
  </si>
  <si>
    <t>HFR1-50B9-A8</t>
  </si>
  <si>
    <t>HFR1-30B9</t>
  </si>
  <si>
    <t>HFR1-15B11</t>
  </si>
  <si>
    <t>ECM3-3-1</t>
  </si>
  <si>
    <t>ECM3-3-5</t>
  </si>
  <si>
    <t>ECM3-3-7</t>
  </si>
  <si>
    <t>ECL</t>
  </si>
  <si>
    <t>ECLG</t>
  </si>
  <si>
    <t>ECPS</t>
  </si>
  <si>
    <t>ECPW</t>
  </si>
  <si>
    <t>PM-CS09-J-CG</t>
  </si>
  <si>
    <t>PM-CS09-J-CG10</t>
  </si>
  <si>
    <t>PM-CS04-S-H1</t>
  </si>
  <si>
    <t>PM-CS04-S-H1-CC</t>
  </si>
  <si>
    <t>EV-C1-200SD</t>
  </si>
  <si>
    <t>EV-C1-200SW</t>
  </si>
  <si>
    <t>EVP-2G60J-F-10R</t>
  </si>
  <si>
    <t>EVP-2G60J-F-L5</t>
  </si>
  <si>
    <t>EVP-2G60J-F-L7</t>
  </si>
  <si>
    <t>EVP-2G60J-F-L10</t>
  </si>
  <si>
    <t>EVP-2G60J-F-L15</t>
  </si>
  <si>
    <t>EVP-2G60J-FC-L5</t>
  </si>
  <si>
    <t>EVP-2G60J-FC-L7</t>
  </si>
  <si>
    <t>EVP-2G60J-W-10R</t>
  </si>
  <si>
    <t>EVP-2G60J-W-L5</t>
  </si>
  <si>
    <t>EVP-2G60J-W-L7</t>
  </si>
  <si>
    <t>EVP-2G60J-W-L10</t>
  </si>
  <si>
    <t>EVP-2G60J-W-L15</t>
  </si>
  <si>
    <t>EVPT-2G60J-F-10R</t>
  </si>
  <si>
    <t>EVPT-2G60J-F-10R-SVC</t>
  </si>
  <si>
    <t>EVPT-2G60J-F-L5</t>
  </si>
  <si>
    <t>EVPT-2G60J-F-L5-SVC</t>
  </si>
  <si>
    <t>EVPT-2G60J-F-L7</t>
  </si>
  <si>
    <t>EVPT-2G60J-F-L7-SVC</t>
  </si>
  <si>
    <t>EVPT-2G60J-F-L10</t>
  </si>
  <si>
    <t>WBG3 24KW 3P</t>
  </si>
  <si>
    <t>EVPT-2G60J-F-L10-SVC</t>
  </si>
  <si>
    <t>EVPT-2G60J-F-L15</t>
  </si>
  <si>
    <t>EVPT-2G60J-F-L15-SVC</t>
  </si>
  <si>
    <t>EVPT-2G60J-W-10R</t>
  </si>
  <si>
    <t>EVPT-2G60J-W-10R-SVC</t>
  </si>
  <si>
    <t>EVPT-2G60J-W-L5</t>
  </si>
  <si>
    <t>EVPT-2G60J-W-L5-SVC</t>
  </si>
  <si>
    <t>SDQC-50-P-1</t>
  </si>
  <si>
    <t>EVPT-2G60J-W-L7</t>
  </si>
  <si>
    <t>EVPT-2G60J-W-L7-SVC</t>
  </si>
  <si>
    <t>EVPT-2G60J-W-L10</t>
  </si>
  <si>
    <t>EVPT-2G60J-W-L10-SVC</t>
  </si>
  <si>
    <t>EVPT-2G60J-W-L15</t>
  </si>
  <si>
    <t>EVPT-2G60J-W-L15-SVC</t>
  </si>
  <si>
    <t>EVPT-2G60J-FC-L5</t>
  </si>
  <si>
    <t>EVPT-2G60J-FC-L5-SVC</t>
  </si>
  <si>
    <t>EVPT-2G60J-FC-L7</t>
  </si>
  <si>
    <t>EVPT-2G60J-FC-L7-SVC</t>
  </si>
  <si>
    <t>EVPTC2G60J-F-10R</t>
  </si>
  <si>
    <t>EVPTC2G60J-F-10R-SVC</t>
  </si>
  <si>
    <t>EVPTC2G60J-F-L5</t>
  </si>
  <si>
    <t>EVPTC2G60J-F-L5-SVC</t>
  </si>
  <si>
    <t>EVPTC2G60J-F-L7</t>
  </si>
  <si>
    <t>EVPTC2G60J-F-L7-SVC</t>
  </si>
  <si>
    <t>EVPTC2G60J-F-L10</t>
  </si>
  <si>
    <t>EVPTC2G60J-F-L10-SVC</t>
  </si>
  <si>
    <t>EVPTC2G60J-F-L15</t>
  </si>
  <si>
    <t>EVPTC2G60J-F-L15-SVC</t>
  </si>
  <si>
    <t>EVPTC2G60J-FC-L5</t>
  </si>
  <si>
    <t>EVPTC2G60J-FC-L5-SVC</t>
  </si>
  <si>
    <t>EVPTC2G60J-FC-L7</t>
  </si>
  <si>
    <t>EVPTC2G60J-FC-L7-SVC</t>
  </si>
  <si>
    <t>EVPTC2G60J-W-L5</t>
  </si>
  <si>
    <t>EVPTC2G60J-W-L5-SVC</t>
  </si>
  <si>
    <t>EVPTC2G60J-W-L7</t>
  </si>
  <si>
    <t>EVPTC2G60J-W-L7-SVC</t>
  </si>
  <si>
    <t>EVPTC2G60J-W-L10</t>
  </si>
  <si>
    <t>EVPTC2G60J-W-L10-SVC</t>
  </si>
  <si>
    <t>EVPTC2G60J-W-L15</t>
  </si>
  <si>
    <t>EVPTC2G60J-W-L15-SVC</t>
  </si>
  <si>
    <t>EVPTC2G60J-W-10R</t>
  </si>
  <si>
    <t>EVPTC2G60J-W-10R-SVC</t>
  </si>
  <si>
    <t>EVP-2G32J-F-L7</t>
  </si>
  <si>
    <t>EVP-2G32J-F-L10</t>
  </si>
  <si>
    <t>EVP-2G32J-W-L7</t>
  </si>
  <si>
    <t>EVP-2G32J-W-L10</t>
  </si>
  <si>
    <t>EVP-2G32J-FC-L7</t>
  </si>
  <si>
    <t>EVPT-2G32J-F-L7</t>
  </si>
  <si>
    <t>EVPT-2G32J-F-L7-SVC</t>
  </si>
  <si>
    <t>EVPT-2G32J-F-L10</t>
  </si>
  <si>
    <t>EVPT-2G32J-F-L10-SVC</t>
  </si>
  <si>
    <t>EVPT-2G32J-FC-L7</t>
  </si>
  <si>
    <t>EVPT-2G32J-FC-L7-SVC</t>
  </si>
  <si>
    <t>EVPT-2G32J-W-L7</t>
  </si>
  <si>
    <t>EVPT-2G32J-W-L7-SVC</t>
  </si>
  <si>
    <t>EVPT-2G32J-W-L10</t>
  </si>
  <si>
    <t>EVPT-2G32J-W-L10-SVC</t>
  </si>
  <si>
    <t>EVPTC2G32J-F-L7</t>
  </si>
  <si>
    <t>EVPTC2G32J-F-L7-SVC</t>
  </si>
  <si>
    <t>EVPTC2G32J-F-L10</t>
  </si>
  <si>
    <t>EVPTC2G32J-F-L10-SVC</t>
  </si>
  <si>
    <t>EVPTC2G32J-FC-L7</t>
  </si>
  <si>
    <t>EVPTC2G32J-FC-L7-SVC</t>
  </si>
  <si>
    <t>EVPTC2G32J-W-L7</t>
  </si>
  <si>
    <t>EVPTC2G32J-W-L7-SVC</t>
  </si>
  <si>
    <t>EVPTC2G32J-W-L10</t>
  </si>
  <si>
    <t>EVPTC2G32J-W-L10-SVC</t>
  </si>
  <si>
    <t>HCCID-K01HW</t>
  </si>
  <si>
    <t>DC2333EN</t>
  </si>
  <si>
    <t>DB-FlatEV-S-06-080</t>
  </si>
  <si>
    <t>DB-FlatEV-S-06-055</t>
  </si>
  <si>
    <t>ELA007C02RJP</t>
  </si>
  <si>
    <t>EVA006KJ-XST</t>
  </si>
  <si>
    <t>EVA03K2J-XST</t>
  </si>
  <si>
    <t>JC-9922-120-CJP</t>
  </si>
  <si>
    <t>JC-9921-120-CJP</t>
  </si>
  <si>
    <t>JC-9952-120-CJP</t>
  </si>
  <si>
    <t>JC-99T2-120-CJP</t>
  </si>
  <si>
    <t>JC-9A21-30-CJP</t>
  </si>
  <si>
    <t>EVQ-A30</t>
  </si>
  <si>
    <t>EVQ-D30</t>
  </si>
  <si>
    <t>HEVC-20K</t>
  </si>
  <si>
    <t>（3）-2 補助金所要額（工事費・全体）</t>
    <rPh sb="6" eb="12">
      <t>ホジョキンショヨウガク</t>
    </rPh>
    <rPh sb="13" eb="16">
      <t>コウジヒ</t>
    </rPh>
    <rPh sb="17" eb="19">
      <t>ゼンタイ</t>
    </rPh>
    <phoneticPr fontId="1"/>
  </si>
  <si>
    <t>kW</t>
    <phoneticPr fontId="1"/>
  </si>
  <si>
    <t>補助事業完了日</t>
    <rPh sb="0" eb="2">
      <t>ホジョ</t>
    </rPh>
    <rPh sb="2" eb="4">
      <t>ジギョウ</t>
    </rPh>
    <rPh sb="4" eb="7">
      <t>カンリョウビ</t>
    </rPh>
    <phoneticPr fontId="1"/>
  </si>
  <si>
    <t>注</t>
    <rPh sb="0" eb="1">
      <t>チュウ</t>
    </rPh>
    <phoneticPr fontId="1"/>
  </si>
  <si>
    <r>
      <t>補助事業者</t>
    </r>
    <r>
      <rPr>
        <vertAlign val="superscript"/>
        <sz val="11"/>
        <color theme="1"/>
        <rFont val="ＭＳ 明朝"/>
        <family val="1"/>
        <charset val="128"/>
      </rPr>
      <t>注</t>
    </r>
    <rPh sb="0" eb="2">
      <t>ホジョ</t>
    </rPh>
    <rPh sb="2" eb="4">
      <t>ジギョウ</t>
    </rPh>
    <rPh sb="4" eb="5">
      <t>シャ</t>
    </rPh>
    <rPh sb="5" eb="6">
      <t>チュウ</t>
    </rPh>
    <phoneticPr fontId="1"/>
  </si>
  <si>
    <t>共同事業者①</t>
    <rPh sb="0" eb="5">
      <t>キョウドウジギョウシャ</t>
    </rPh>
    <phoneticPr fontId="1"/>
  </si>
  <si>
    <t>共同事業者②</t>
    <rPh sb="0" eb="5">
      <t>キョウドウジギョウシャ</t>
    </rPh>
    <phoneticPr fontId="1"/>
  </si>
  <si>
    <t>共同事業者③</t>
    <rPh sb="0" eb="5">
      <t>キョウドウジギョウシャ</t>
    </rPh>
    <phoneticPr fontId="1"/>
  </si>
  <si>
    <t>共同事業者④</t>
    <rPh sb="0" eb="5">
      <t>キョウドウジギョウシャ</t>
    </rPh>
    <phoneticPr fontId="1"/>
  </si>
  <si>
    <t>共同事業者⑤</t>
    <rPh sb="0" eb="5">
      <t>キョウドウジギョウシャ</t>
    </rPh>
    <phoneticPr fontId="1"/>
  </si>
  <si>
    <t>共同事業者⑥</t>
    <rPh sb="0" eb="5">
      <t>キョウドウジギョウシャ</t>
    </rPh>
    <phoneticPr fontId="1"/>
  </si>
  <si>
    <t>共同事業者⑦</t>
    <rPh sb="0" eb="5">
      <t>キョウドウジギョウシャ</t>
    </rPh>
    <phoneticPr fontId="1"/>
  </si>
  <si>
    <t>共同事業者⑧</t>
    <rPh sb="0" eb="5">
      <t>キョウドウジギョウシャ</t>
    </rPh>
    <phoneticPr fontId="1"/>
  </si>
  <si>
    <t>②</t>
    <phoneticPr fontId="1"/>
  </si>
  <si>
    <t>④</t>
    <phoneticPr fontId="1"/>
  </si>
  <si>
    <t>⑤</t>
    <phoneticPr fontId="1"/>
  </si>
  <si>
    <t>⑥</t>
    <phoneticPr fontId="1"/>
  </si>
  <si>
    <t>⑦</t>
    <phoneticPr fontId="1"/>
  </si>
  <si>
    <t>⑧</t>
    <phoneticPr fontId="1"/>
  </si>
  <si>
    <t xml:space="preserve"> 補助率　6kW以上1/2、6kW未満：1/2</t>
    <rPh sb="8" eb="10">
      <t>イジョウ</t>
    </rPh>
    <rPh sb="17" eb="19">
      <t>ミマン</t>
    </rPh>
    <phoneticPr fontId="26"/>
  </si>
  <si>
    <t>補助金交付上限額　　（千円）</t>
    <rPh sb="0" eb="3">
      <t>ホジョキン</t>
    </rPh>
    <rPh sb="3" eb="5">
      <t>コウフ</t>
    </rPh>
    <rPh sb="5" eb="8">
      <t>ジョウゲンガク</t>
    </rPh>
    <rPh sb="11" eb="13">
      <t>センエン</t>
    </rPh>
    <phoneticPr fontId="26"/>
  </si>
  <si>
    <t>補助金交付上限額
（千円）</t>
    <rPh sb="10" eb="11">
      <t>セン</t>
    </rPh>
    <phoneticPr fontId="26"/>
  </si>
  <si>
    <t>Terra 184 JJ</t>
  </si>
  <si>
    <t>TAC-W6-P8-R-C-JPN</t>
  </si>
  <si>
    <t>本田技研工業</t>
    <rPh sb="0" eb="2">
      <t>ホンダ</t>
    </rPh>
    <rPh sb="2" eb="4">
      <t>ギケン</t>
    </rPh>
    <rPh sb="4" eb="6">
      <t>コウギョウ</t>
    </rPh>
    <phoneticPr fontId="26"/>
  </si>
  <si>
    <t>…入力必須</t>
  </si>
  <si>
    <t>…必要な場合入力</t>
    <phoneticPr fontId="1"/>
  </si>
  <si>
    <t>…入力不要項目</t>
    <phoneticPr fontId="1"/>
  </si>
  <si>
    <t>…自動算出のため入力不要</t>
  </si>
  <si>
    <r>
      <t>令和７年度補正予算　商用車等の電動化促進事業（トラック）</t>
    </r>
    <r>
      <rPr>
        <b/>
        <sz val="18"/>
        <color rgb="FFFF5BAD"/>
        <rFont val="游ゴシック"/>
        <family val="3"/>
        <charset val="128"/>
        <scheme val="minor"/>
      </rPr>
      <t>【充電器申請専用】</t>
    </r>
    <r>
      <rPr>
        <b/>
        <sz val="18"/>
        <color theme="1"/>
        <rFont val="游ゴシック"/>
        <family val="3"/>
        <charset val="128"/>
        <scheme val="minor"/>
      </rPr>
      <t>申請書類作成用データシート</t>
    </r>
    <rPh sb="29" eb="32">
      <t>ジュウデンキ</t>
    </rPh>
    <rPh sb="32" eb="34">
      <t>シンセイ</t>
    </rPh>
    <rPh sb="34" eb="36">
      <t>センヨウ</t>
    </rPh>
    <phoneticPr fontId="1"/>
  </si>
  <si>
    <t>製造番号</t>
    <rPh sb="0" eb="4">
      <t>セイゾウバンゴウ</t>
    </rPh>
    <phoneticPr fontId="1"/>
  </si>
  <si>
    <t>種別</t>
    <rPh sb="0" eb="2">
      <t>シュベツ</t>
    </rPh>
    <phoneticPr fontId="1"/>
  </si>
  <si>
    <t>型式</t>
    <rPh sb="0" eb="2">
      <t>カタシキ</t>
    </rPh>
    <phoneticPr fontId="1"/>
  </si>
  <si>
    <t>出力電力</t>
    <rPh sb="0" eb="4">
      <t>シュツリョクデンリョク</t>
    </rPh>
    <phoneticPr fontId="1"/>
  </si>
  <si>
    <t>種別</t>
    <rPh sb="0" eb="2">
      <t>シュベツ</t>
    </rPh>
    <phoneticPr fontId="1"/>
  </si>
  <si>
    <t>メーカー名</t>
    <rPh sb="4" eb="5">
      <t>メイ</t>
    </rPh>
    <phoneticPr fontId="1"/>
  </si>
  <si>
    <t>口数</t>
    <rPh sb="0" eb="2">
      <t>クチスウ</t>
    </rPh>
    <phoneticPr fontId="1"/>
  </si>
  <si>
    <t>ABB</t>
    <phoneticPr fontId="1"/>
  </si>
  <si>
    <t>GSジャパン</t>
    <phoneticPr fontId="1"/>
  </si>
  <si>
    <t>BYD</t>
    <phoneticPr fontId="1"/>
  </si>
  <si>
    <t>オリジン</t>
    <phoneticPr fontId="1"/>
  </si>
  <si>
    <t>型式①</t>
    <rPh sb="0" eb="2">
      <t>カタシキ</t>
    </rPh>
    <phoneticPr fontId="1"/>
  </si>
  <si>
    <t>型式②</t>
    <phoneticPr fontId="1"/>
  </si>
  <si>
    <t>型式③</t>
    <phoneticPr fontId="1"/>
  </si>
  <si>
    <t>型式④</t>
    <phoneticPr fontId="1"/>
  </si>
  <si>
    <t>型式⑤</t>
    <phoneticPr fontId="1"/>
  </si>
  <si>
    <r>
      <t>（4）-4　補助金所要額（（1）-3）</t>
    </r>
    <r>
      <rPr>
        <vertAlign val="superscript"/>
        <sz val="11"/>
        <color theme="1"/>
        <rFont val="ＭＳ Ｐ明朝"/>
        <family val="1"/>
        <charset val="128"/>
      </rPr>
      <t>注６</t>
    </r>
    <rPh sb="6" eb="9">
      <t>ホジョキン</t>
    </rPh>
    <rPh sb="9" eb="11">
      <t>ショヨウ</t>
    </rPh>
    <rPh sb="11" eb="12">
      <t>ガク</t>
    </rPh>
    <rPh sb="19" eb="20">
      <t>チュウ</t>
    </rPh>
    <phoneticPr fontId="1"/>
  </si>
  <si>
    <t>作成申請書類</t>
    <rPh sb="4" eb="6">
      <t>ショルイ</t>
    </rPh>
    <phoneticPr fontId="1"/>
  </si>
  <si>
    <t>複数年度申請の場合の翌年度車両申請予定</t>
    <rPh sb="0" eb="4">
      <t>フクスウネンド</t>
    </rPh>
    <rPh sb="4" eb="6">
      <t>シンセイ</t>
    </rPh>
    <rPh sb="7" eb="9">
      <t>バアイ</t>
    </rPh>
    <rPh sb="10" eb="13">
      <t>ヨクネンド</t>
    </rPh>
    <rPh sb="13" eb="15">
      <t>シャリョウ</t>
    </rPh>
    <rPh sb="15" eb="19">
      <t>シンセイヨテイ</t>
    </rPh>
    <phoneticPr fontId="1"/>
  </si>
  <si>
    <t>◆作成申請書類</t>
    <rPh sb="1" eb="7">
      <t>サクセイシンセイショルイ</t>
    </rPh>
    <phoneticPr fontId="1"/>
  </si>
  <si>
    <t>◆提出方法</t>
    <rPh sb="1" eb="5">
      <t>テイシュツホウホウ</t>
    </rPh>
    <phoneticPr fontId="1"/>
  </si>
  <si>
    <t>◆申請方法</t>
    <rPh sb="1" eb="5">
      <t>シンセイホウホウ</t>
    </rPh>
    <phoneticPr fontId="1"/>
  </si>
  <si>
    <t>◆有無選択</t>
    <rPh sb="1" eb="3">
      <t>ウム</t>
    </rPh>
    <rPh sb="3" eb="5">
      <t>センタク</t>
    </rPh>
    <phoneticPr fontId="1"/>
  </si>
  <si>
    <t>◆GXリーグ</t>
    <phoneticPr fontId="1"/>
  </si>
  <si>
    <t>◆預金種別</t>
    <rPh sb="1" eb="5">
      <t>ヨキンシュベツ</t>
    </rPh>
    <phoneticPr fontId="1"/>
  </si>
  <si>
    <t>交付申請書</t>
    <rPh sb="0" eb="4">
      <t>コウフシンセイ</t>
    </rPh>
    <rPh sb="4" eb="5">
      <t>ショ</t>
    </rPh>
    <phoneticPr fontId="1"/>
  </si>
  <si>
    <t>郵便申請</t>
    <rPh sb="0" eb="2">
      <t>ユウビン</t>
    </rPh>
    <rPh sb="2" eb="4">
      <t>シンセイ</t>
    </rPh>
    <phoneticPr fontId="1"/>
  </si>
  <si>
    <t>買取</t>
    <rPh sb="0" eb="2">
      <t>カイトリ</t>
    </rPh>
    <phoneticPr fontId="1"/>
  </si>
  <si>
    <t>添付無し</t>
    <rPh sb="0" eb="3">
      <t>テンプナ</t>
    </rPh>
    <phoneticPr fontId="1"/>
  </si>
  <si>
    <t>普通預金</t>
    <rPh sb="0" eb="4">
      <t>フツウヨキン</t>
    </rPh>
    <phoneticPr fontId="1"/>
  </si>
  <si>
    <t>完了実績報告書</t>
    <rPh sb="0" eb="7">
      <t>カンリョウジッセキホウコクショ</t>
    </rPh>
    <phoneticPr fontId="1"/>
  </si>
  <si>
    <t>電子申請</t>
    <rPh sb="0" eb="4">
      <t>デンシシンセイ</t>
    </rPh>
    <phoneticPr fontId="1"/>
  </si>
  <si>
    <t>リース</t>
    <phoneticPr fontId="1"/>
  </si>
  <si>
    <t>（1）GXリーグへの参画</t>
    <rPh sb="10" eb="12">
      <t>サンカク</t>
    </rPh>
    <phoneticPr fontId="1"/>
  </si>
  <si>
    <t>当座預金</t>
    <rPh sb="0" eb="4">
      <t>トウザヨキン</t>
    </rPh>
    <phoneticPr fontId="1"/>
  </si>
  <si>
    <t>jGrants申請</t>
    <rPh sb="7" eb="9">
      <t>シンセイ</t>
    </rPh>
    <phoneticPr fontId="1"/>
  </si>
  <si>
    <t>（2）以下の取組</t>
    <rPh sb="3" eb="5">
      <t>イカ</t>
    </rPh>
    <rPh sb="6" eb="8">
      <t>トリクミ</t>
    </rPh>
    <phoneticPr fontId="1"/>
  </si>
  <si>
    <t>貯蓄預金</t>
    <rPh sb="0" eb="4">
      <t>チョチクヨキン</t>
    </rPh>
    <phoneticPr fontId="1"/>
  </si>
  <si>
    <t>その他</t>
    <rPh sb="2" eb="3">
      <t>タ</t>
    </rPh>
    <phoneticPr fontId="1"/>
  </si>
  <si>
    <t>有</t>
    <rPh sb="0" eb="1">
      <t>ア</t>
    </rPh>
    <phoneticPr fontId="1"/>
  </si>
  <si>
    <t>◆認証登録</t>
    <rPh sb="1" eb="5">
      <t>ニンショウトウロク</t>
    </rPh>
    <phoneticPr fontId="1"/>
  </si>
  <si>
    <t>有</t>
    <rPh sb="0" eb="1">
      <t>アリ</t>
    </rPh>
    <phoneticPr fontId="1"/>
  </si>
  <si>
    <t>無</t>
    <rPh sb="0" eb="1">
      <t>ナシ</t>
    </rPh>
    <phoneticPr fontId="1"/>
  </si>
  <si>
    <t>その他証明書</t>
    <rPh sb="2" eb="6">
      <t>タショウメイショ</t>
    </rPh>
    <phoneticPr fontId="1"/>
  </si>
  <si>
    <t>充電機器代合計</t>
    <phoneticPr fontId="1"/>
  </si>
  <si>
    <r>
      <t>（2）-1　基準額</t>
    </r>
    <r>
      <rPr>
        <vertAlign val="superscript"/>
        <sz val="11"/>
        <color theme="1"/>
        <rFont val="ＭＳ Ｐ明朝"/>
        <family val="1"/>
        <charset val="128"/>
      </rPr>
      <t>注4</t>
    </r>
    <phoneticPr fontId="1"/>
  </si>
  <si>
    <t>様</t>
    <rPh sb="0" eb="1">
      <t>サマ</t>
    </rPh>
    <phoneticPr fontId="1"/>
  </si>
  <si>
    <t>共同事業者情報（様式第１の４）</t>
    <rPh sb="0" eb="5">
      <t>キョウドウジギョウシャ</t>
    </rPh>
    <phoneticPr fontId="1"/>
  </si>
  <si>
    <t>補助事業完了日（検収日）</t>
    <rPh sb="0" eb="7">
      <t>ホジョジギョウカンリョウビ</t>
    </rPh>
    <rPh sb="8" eb="11">
      <t>ケンシュウビ</t>
    </rPh>
    <phoneticPr fontId="1"/>
  </si>
  <si>
    <t>製造番号情報</t>
    <rPh sb="0" eb="2">
      <t>セイゾウ</t>
    </rPh>
    <rPh sb="2" eb="4">
      <t>バンゴウ</t>
    </rPh>
    <rPh sb="4" eb="6">
      <t>ジョウホウ</t>
    </rPh>
    <phoneticPr fontId="1"/>
  </si>
  <si>
    <t>今回申請するすべての充電設備を製造番号毎に入力してください</t>
    <phoneticPr fontId="1"/>
  </si>
  <si>
    <t>令和７年度補正予算脱炭素成長型経済構造移行推進対策費補助金</t>
    <phoneticPr fontId="1"/>
  </si>
  <si>
    <t>ク））の事業を完了しましたので、令和７年度（補正予算）脱炭素成長型経済構造移行推進対策費補助金</t>
    <phoneticPr fontId="1"/>
  </si>
  <si>
    <t>　交付額確定通知を受けた令和７年度補正予算脱炭素成長型経済構造移行推進対策費補助金（商用車等の電動化促進事業（トラック））の精算払を受けたいので、令和７年度（補正予算）脱炭素成長型経済構造移行推進対策費補助金（商用車等の電動化促進事業（トラック））交付規程第１３条第２項の規定に基づき下記のとおり請求します。</t>
    <phoneticPr fontId="1"/>
  </si>
  <si>
    <t>が代表申請者として実施する令和７年度補正予算脱炭素成長型経済構造移行</t>
    <phoneticPr fontId="1"/>
  </si>
  <si>
    <t>注１ 充電設備型式ごとに本様式（様式第１１（その４の２））を複数枚記載して添付する</t>
    <phoneticPr fontId="1"/>
  </si>
  <si>
    <t>代表者役職・氏名</t>
    <rPh sb="3" eb="4">
      <t>ヤク</t>
    </rPh>
    <phoneticPr fontId="1"/>
  </si>
  <si>
    <t>※申請する型式を①から順に入力してください</t>
    <phoneticPr fontId="1"/>
  </si>
  <si>
    <t>一般財団法人環境優良車普及機構に提出</t>
  </si>
  <si>
    <r>
      <t>提出資料総括表</t>
    </r>
    <r>
      <rPr>
        <b/>
        <sz val="12"/>
        <color rgb="FFFF0000"/>
        <rFont val="ＭＳ ゴシック"/>
        <family val="3"/>
        <charset val="128"/>
      </rPr>
      <t>（その２）充電設備の申請時使用</t>
    </r>
    <rPh sb="0" eb="2">
      <t>テイシュツ</t>
    </rPh>
    <rPh sb="2" eb="4">
      <t>シリョウ</t>
    </rPh>
    <rPh sb="4" eb="6">
      <t>ソウカツ</t>
    </rPh>
    <rPh sb="6" eb="7">
      <t>ヒョウ</t>
    </rPh>
    <rPh sb="12" eb="14">
      <t>ジュウデン</t>
    </rPh>
    <rPh sb="14" eb="16">
      <t>セツビ</t>
    </rPh>
    <phoneticPr fontId="1"/>
  </si>
  <si>
    <r>
      <t>令和７年度補正予算「</t>
    </r>
    <r>
      <rPr>
        <b/>
        <sz val="10"/>
        <color theme="1"/>
        <rFont val="ＭＳ ゴシック"/>
        <family val="3"/>
        <charset val="128"/>
      </rPr>
      <t>商用車等の電動化促進事業（トラック）</t>
    </r>
    <r>
      <rPr>
        <b/>
        <sz val="10"/>
        <color rgb="FF000000"/>
        <rFont val="ＭＳ ゴシック"/>
        <family val="3"/>
        <charset val="128"/>
      </rPr>
      <t>」補助金申請用</t>
    </r>
    <rPh sb="0" eb="2">
      <t>レイワ</t>
    </rPh>
    <rPh sb="3" eb="5">
      <t>ネンド</t>
    </rPh>
    <rPh sb="5" eb="7">
      <t>ホセイ</t>
    </rPh>
    <rPh sb="7" eb="9">
      <t>ヨサン</t>
    </rPh>
    <rPh sb="13" eb="14">
      <t>トウ</t>
    </rPh>
    <rPh sb="34" eb="35">
      <t>ヨウ</t>
    </rPh>
    <phoneticPr fontId="1"/>
  </si>
  <si>
    <t>申請書を提出する前に確認して☑を記入し、申請書に同封または電子申請に添付してください　　　　　　　　　　　　　　</t>
  </si>
  <si>
    <t xml:space="preserve"> □に✓を記入</t>
    <phoneticPr fontId="1"/>
  </si>
  <si>
    <t>項　　　　　　　　　　　　目</t>
    <rPh sb="0" eb="1">
      <t>コウ</t>
    </rPh>
    <rPh sb="13" eb="14">
      <t>メ</t>
    </rPh>
    <phoneticPr fontId="1"/>
  </si>
  <si>
    <t>充電設備の申請</t>
    <phoneticPr fontId="1"/>
  </si>
  <si>
    <t>交付申請書提出時</t>
    <phoneticPr fontId="1"/>
  </si>
  <si>
    <t>様式第１の２ 交付申請書(充電設備を申請する場合)※１</t>
    <phoneticPr fontId="1"/>
  </si>
  <si>
    <r>
      <t>様式第１の４ 共同事業者申請書</t>
    </r>
    <r>
      <rPr>
        <sz val="8"/>
        <rFont val="ＭＳ ゴシック"/>
        <family val="3"/>
        <charset val="128"/>
      </rPr>
      <t>（補助事業に参画する事業者がいる場合）</t>
    </r>
    <rPh sb="0" eb="2">
      <t>ヨウシキ</t>
    </rPh>
    <rPh sb="2" eb="3">
      <t>ダイ</t>
    </rPh>
    <rPh sb="7" eb="15">
      <t>キョウドウジギョウシャシンセイショ</t>
    </rPh>
    <rPh sb="16" eb="20">
      <t>ホジョジギョウ</t>
    </rPh>
    <rPh sb="21" eb="23">
      <t>サンカク</t>
    </rPh>
    <rPh sb="25" eb="28">
      <t>ジギョウシャ</t>
    </rPh>
    <rPh sb="31" eb="33">
      <t>バアイ</t>
    </rPh>
    <phoneticPr fontId="1"/>
  </si>
  <si>
    <t>③</t>
    <phoneticPr fontId="1"/>
  </si>
  <si>
    <t>様式第１（その５の２）実施計画書（充電設備）※２</t>
    <rPh sb="0" eb="2">
      <t>ヨウシキ</t>
    </rPh>
    <rPh sb="2" eb="3">
      <t>ダイ</t>
    </rPh>
    <rPh sb="17" eb="19">
      <t>ジュウデン</t>
    </rPh>
    <rPh sb="19" eb="21">
      <t>セツビ</t>
    </rPh>
    <phoneticPr fontId="1"/>
  </si>
  <si>
    <t>様式第１（その９）表明書</t>
    <rPh sb="9" eb="12">
      <t>ヒョウメイショ</t>
    </rPh>
    <phoneticPr fontId="1"/>
  </si>
  <si>
    <t>様式第1（その１０の１）財産処分(抵当権の設定)承認申請書</t>
    <rPh sb="12" eb="14">
      <t>ザイサン</t>
    </rPh>
    <rPh sb="14" eb="16">
      <t>ショブン</t>
    </rPh>
    <rPh sb="17" eb="20">
      <t>テイトウケン</t>
    </rPh>
    <rPh sb="21" eb="23">
      <t>セッテイ</t>
    </rPh>
    <rPh sb="24" eb="26">
      <t>ショウニン</t>
    </rPh>
    <rPh sb="26" eb="29">
      <t>シンセイショ</t>
    </rPh>
    <phoneticPr fontId="1"/>
  </si>
  <si>
    <t>様式第1（その１０の３）財産処分(抵当権の設定)承認申請書(充電設備)</t>
    <rPh sb="12" eb="14">
      <t>ザイサン</t>
    </rPh>
    <rPh sb="14" eb="16">
      <t>ショブン</t>
    </rPh>
    <rPh sb="17" eb="20">
      <t>テイトウケン</t>
    </rPh>
    <rPh sb="21" eb="23">
      <t>セッテイ</t>
    </rPh>
    <rPh sb="24" eb="26">
      <t>ショウニン</t>
    </rPh>
    <rPh sb="26" eb="29">
      <t>シンセイショ</t>
    </rPh>
    <rPh sb="30" eb="32">
      <t>ジュウデン</t>
    </rPh>
    <rPh sb="32" eb="34">
      <t>セツビ</t>
    </rPh>
    <phoneticPr fontId="1"/>
  </si>
  <si>
    <t>【充電設備の導入に関する説明書】</t>
    <phoneticPr fontId="1"/>
  </si>
  <si>
    <t>　ア 充電設備の設置位置とトラックの使用本拠位置（車庫）の関係を
     説明した書面</t>
    <phoneticPr fontId="1"/>
  </si>
  <si>
    <t>　イ 充電設備の標準的な使用状況（トラックの運行と充電時期・時間
     の関係など）</t>
    <phoneticPr fontId="1"/>
  </si>
  <si>
    <t>　ウ 充電設備を複数台導入する場合は、導入車両の台数と導入する充
     電設備の台数の必要性などを説明した書面</t>
    <phoneticPr fontId="1"/>
  </si>
  <si>
    <t>⑨</t>
    <phoneticPr fontId="1"/>
  </si>
  <si>
    <t>充電設備の導入に関する見積書の写し※３
　　※充電器本体の価格と工事費を分けて記載</t>
    <phoneticPr fontId="1"/>
  </si>
  <si>
    <t>⑩</t>
    <phoneticPr fontId="1"/>
  </si>
  <si>
    <t>充電設備に係る工事図面（工事概略図、全体図、部分詳細図）※４</t>
    <phoneticPr fontId="1"/>
  </si>
  <si>
    <t>⑪</t>
    <phoneticPr fontId="1"/>
  </si>
  <si>
    <t>⑫</t>
    <phoneticPr fontId="1"/>
  </si>
  <si>
    <t>充電器設置予定場所の写真　※５</t>
    <rPh sb="0" eb="3">
      <t>ジュウデンキ</t>
    </rPh>
    <rPh sb="3" eb="5">
      <t>セッチ</t>
    </rPh>
    <rPh sb="5" eb="7">
      <t>ヨテイ</t>
    </rPh>
    <rPh sb="7" eb="9">
      <t>バショ</t>
    </rPh>
    <rPh sb="10" eb="12">
      <t>シャシン</t>
    </rPh>
    <phoneticPr fontId="1"/>
  </si>
  <si>
    <t>⑬</t>
    <phoneticPr fontId="1"/>
  </si>
  <si>
    <t>様式第１（その７の１）【複数年度事業】事業実施計画書（全体）</t>
    <rPh sb="0" eb="2">
      <t>ヨウシキ</t>
    </rPh>
    <rPh sb="2" eb="3">
      <t>ダイ</t>
    </rPh>
    <rPh sb="12" eb="14">
      <t>フクスウ</t>
    </rPh>
    <rPh sb="14" eb="16">
      <t>ネンド</t>
    </rPh>
    <rPh sb="16" eb="18">
      <t>ジギョウ</t>
    </rPh>
    <rPh sb="19" eb="21">
      <t>ジギョウ</t>
    </rPh>
    <rPh sb="27" eb="29">
      <t>ゼンタイ</t>
    </rPh>
    <phoneticPr fontId="1"/>
  </si>
  <si>
    <t>⑭</t>
    <phoneticPr fontId="1"/>
  </si>
  <si>
    <t>様式第１（その７の２）【複数年度事業（翌年度分）】実施計画書（車両）</t>
    <rPh sb="0" eb="2">
      <t>ヨウシキ</t>
    </rPh>
    <rPh sb="2" eb="3">
      <t>ダイ</t>
    </rPh>
    <rPh sb="12" eb="14">
      <t>フクスウ</t>
    </rPh>
    <rPh sb="14" eb="16">
      <t>ネンド</t>
    </rPh>
    <rPh sb="16" eb="18">
      <t>ジギョウ</t>
    </rPh>
    <rPh sb="19" eb="22">
      <t>ヨクネンド</t>
    </rPh>
    <rPh sb="22" eb="23">
      <t>ブン</t>
    </rPh>
    <rPh sb="25" eb="27">
      <t>ジッシ</t>
    </rPh>
    <rPh sb="31" eb="33">
      <t>シャリョウ</t>
    </rPh>
    <phoneticPr fontId="1"/>
  </si>
  <si>
    <t>※</t>
    <phoneticPr fontId="1"/>
  </si>
  <si>
    <t>⑮</t>
    <phoneticPr fontId="1"/>
  </si>
  <si>
    <t>様式第１（その７の３）【複数年度事業（翌年度分）】実施計画書（充電設備）</t>
    <rPh sb="0" eb="2">
      <t>ヨウシキ</t>
    </rPh>
    <rPh sb="2" eb="3">
      <t>ダイ</t>
    </rPh>
    <rPh sb="12" eb="14">
      <t>フクスウ</t>
    </rPh>
    <rPh sb="14" eb="16">
      <t>ネンド</t>
    </rPh>
    <rPh sb="16" eb="18">
      <t>ジギョウ</t>
    </rPh>
    <rPh sb="19" eb="22">
      <t>ヨクネンド</t>
    </rPh>
    <rPh sb="22" eb="23">
      <t>ブン</t>
    </rPh>
    <rPh sb="25" eb="27">
      <t>ジッシ</t>
    </rPh>
    <rPh sb="31" eb="33">
      <t>ジュウデン</t>
    </rPh>
    <rPh sb="33" eb="35">
      <t>セツビ</t>
    </rPh>
    <phoneticPr fontId="1"/>
  </si>
  <si>
    <t>⑯</t>
    <phoneticPr fontId="1"/>
  </si>
  <si>
    <t>様式第１（その８）　　【複数年度事業（翌年度分）】実施計画書（導入予定表）（車両）</t>
    <rPh sb="0" eb="2">
      <t>ヨウシキ</t>
    </rPh>
    <rPh sb="2" eb="3">
      <t>ダイ</t>
    </rPh>
    <rPh sb="31" eb="33">
      <t>ドウニュウ</t>
    </rPh>
    <rPh sb="33" eb="36">
      <t>ヨテイヒョウ</t>
    </rPh>
    <rPh sb="38" eb="40">
      <t>シャリョウ</t>
    </rPh>
    <phoneticPr fontId="1"/>
  </si>
  <si>
    <t>完了実績報告書提出時</t>
    <phoneticPr fontId="1"/>
  </si>
  <si>
    <t>⑰</t>
    <phoneticPr fontId="1"/>
  </si>
  <si>
    <t>様式第１１の２ 完了実績報告書(充電設備を報告する場合)</t>
    <rPh sb="21" eb="23">
      <t>ホウコク</t>
    </rPh>
    <phoneticPr fontId="1"/>
  </si>
  <si>
    <t>⑱</t>
    <phoneticPr fontId="1"/>
  </si>
  <si>
    <t>様式第１１（その４の２）　実施報告書（充電設備）</t>
    <rPh sb="19" eb="21">
      <t>ジュウデン</t>
    </rPh>
    <rPh sb="21" eb="23">
      <t>セツビ</t>
    </rPh>
    <phoneticPr fontId="1"/>
  </si>
  <si>
    <t>⑲</t>
    <phoneticPr fontId="1"/>
  </si>
  <si>
    <t>様式第１０　取得財産等管理台帳</t>
    <rPh sb="6" eb="15">
      <t>シュトクザイサントウカンリダイチョウ</t>
    </rPh>
    <phoneticPr fontId="1"/>
  </si>
  <si>
    <t>⑳</t>
    <phoneticPr fontId="1"/>
  </si>
  <si>
    <t>賃貸借契約書の写し　　　（リースの場合に限る）</t>
    <phoneticPr fontId="1"/>
  </si>
  <si>
    <t>㉑</t>
    <phoneticPr fontId="1"/>
  </si>
  <si>
    <t>リース料金算定根拠明細書（リースの場合に限る）</t>
    <phoneticPr fontId="1"/>
  </si>
  <si>
    <t>㉒</t>
    <phoneticPr fontId="1"/>
  </si>
  <si>
    <t>【充電設備の導入に関する契約関係書類】</t>
    <rPh sb="12" eb="14">
      <t>ケイヤク</t>
    </rPh>
    <rPh sb="14" eb="16">
      <t>カンケイ</t>
    </rPh>
    <rPh sb="16" eb="18">
      <t>ショルイ</t>
    </rPh>
    <phoneticPr fontId="1"/>
  </si>
  <si>
    <t>　ア 充電設備に係る見積書の写し</t>
    <phoneticPr fontId="1"/>
  </si>
  <si>
    <t>　イ 充電設備に係る契約書又は注文書・注文請書の写し</t>
    <phoneticPr fontId="1"/>
  </si>
  <si>
    <t>　ウ 充電設備に係る納品書又は工事完了届の写し</t>
    <phoneticPr fontId="1"/>
  </si>
  <si>
    <t>　エ 充電設備に係る検収書の写し</t>
    <phoneticPr fontId="1"/>
  </si>
  <si>
    <t>　オ 充電設備に係る請求書、請求内訳書の写し</t>
    <phoneticPr fontId="1"/>
  </si>
  <si>
    <t>　カ 充電設備に係る金融機関振込支払証拠書類の写し又は</t>
    <rPh sb="25" eb="26">
      <t>マタ</t>
    </rPh>
    <phoneticPr fontId="1"/>
  </si>
  <si>
    <t>　　 充電設備に係る支払いを証する書類(領収書等)の写し</t>
    <phoneticPr fontId="1"/>
  </si>
  <si>
    <t>㉓</t>
    <phoneticPr fontId="1"/>
  </si>
  <si>
    <t>充電設備に係る工事図面（工事概略図、全体図、部分詳細図等）※４</t>
    <rPh sb="27" eb="28">
      <t>トウ</t>
    </rPh>
    <phoneticPr fontId="1"/>
  </si>
  <si>
    <t>㉔</t>
    <phoneticPr fontId="1"/>
  </si>
  <si>
    <t>様式第１３　精算払請求書</t>
    <phoneticPr fontId="1"/>
  </si>
  <si>
    <t>㉕</t>
    <phoneticPr fontId="1"/>
  </si>
  <si>
    <r>
      <rPr>
        <sz val="10"/>
        <color theme="1"/>
        <rFont val="ＭＳ ゴシック"/>
        <family val="3"/>
        <charset val="128"/>
      </rPr>
      <t>振込み口座番号が記載された通帳等の写し</t>
    </r>
    <r>
      <rPr>
        <sz val="8"/>
        <color theme="1"/>
        <rFont val="ＭＳ ゴシック"/>
        <family val="3"/>
        <charset val="128"/>
      </rPr>
      <t>（初めて振り込む口座の場合）</t>
    </r>
    <rPh sb="0" eb="2">
      <t>フリコ</t>
    </rPh>
    <rPh sb="3" eb="5">
      <t>コウザ</t>
    </rPh>
    <rPh sb="5" eb="7">
      <t>バンゴウ</t>
    </rPh>
    <rPh sb="8" eb="10">
      <t>キサイ</t>
    </rPh>
    <rPh sb="13" eb="15">
      <t>ツウチョウ</t>
    </rPh>
    <rPh sb="15" eb="16">
      <t>トウ</t>
    </rPh>
    <rPh sb="17" eb="18">
      <t>ウツ</t>
    </rPh>
    <rPh sb="20" eb="21">
      <t>ハジ</t>
    </rPh>
    <rPh sb="23" eb="24">
      <t>フ</t>
    </rPh>
    <rPh sb="25" eb="26">
      <t>コ</t>
    </rPh>
    <rPh sb="27" eb="29">
      <t>コウザ</t>
    </rPh>
    <rPh sb="30" eb="32">
      <t>バアイ</t>
    </rPh>
    <phoneticPr fontId="1"/>
  </si>
  <si>
    <t>㉖</t>
    <phoneticPr fontId="1"/>
  </si>
  <si>
    <t>設備・機器、工事状況の写真アルバム　※６</t>
    <phoneticPr fontId="1"/>
  </si>
  <si>
    <t xml:space="preserve"> 注）</t>
    <phoneticPr fontId="1"/>
  </si>
  <si>
    <t>提出資料が不足している場合には、受付不可または審査保留及び補助金の支払いができない場合がありますので、十分に留意願います。</t>
    <rPh sb="27" eb="28">
      <t>オヨ</t>
    </rPh>
    <rPh sb="29" eb="32">
      <t>ホジョキン</t>
    </rPh>
    <rPh sb="33" eb="35">
      <t>シハラ</t>
    </rPh>
    <phoneticPr fontId="1"/>
  </si>
  <si>
    <t>※１：</t>
    <phoneticPr fontId="1"/>
  </si>
  <si>
    <t>トラックとして導入される電気自動車の充電に必要な充電設備で一体的に導入するものに限ります。（車両台数≧充電口数）</t>
    <rPh sb="48" eb="49">
      <t>ダイ</t>
    </rPh>
    <phoneticPr fontId="1"/>
  </si>
  <si>
    <t>※２：</t>
    <phoneticPr fontId="1"/>
  </si>
  <si>
    <t>充電設備については、機構から補助金の交付決定を通知する前において発注等を行った経費については、交付規程に定める場合を除き補助金の交付対象とはなりません。</t>
    <phoneticPr fontId="1"/>
  </si>
  <si>
    <t>※３：</t>
    <phoneticPr fontId="1"/>
  </si>
  <si>
    <r>
      <t>経費の一部を申請する場合は見積書を分ける又はマーカー等で申請する経費分が明確</t>
    </r>
    <r>
      <rPr>
        <sz val="11"/>
        <rFont val="ＭＳ ゴシック"/>
        <family val="3"/>
        <charset val="128"/>
      </rPr>
      <t>に分かる資料を添付してください。</t>
    </r>
    <rPh sb="0" eb="2">
      <t>ケイヒ</t>
    </rPh>
    <rPh sb="3" eb="5">
      <t>イチブ</t>
    </rPh>
    <rPh sb="6" eb="8">
      <t>シンセイ</t>
    </rPh>
    <rPh sb="10" eb="12">
      <t>バアイ</t>
    </rPh>
    <rPh sb="13" eb="16">
      <t>ミツモリショ</t>
    </rPh>
    <rPh sb="17" eb="18">
      <t>ワ</t>
    </rPh>
    <rPh sb="20" eb="21">
      <t>マタ</t>
    </rPh>
    <rPh sb="26" eb="27">
      <t>トウ</t>
    </rPh>
    <rPh sb="28" eb="30">
      <t>シンセイ</t>
    </rPh>
    <rPh sb="32" eb="35">
      <t>ケイヒブン</t>
    </rPh>
    <rPh sb="36" eb="38">
      <t>メイカク</t>
    </rPh>
    <rPh sb="39" eb="40">
      <t>ワ</t>
    </rPh>
    <rPh sb="42" eb="44">
      <t>シリョウ</t>
    </rPh>
    <phoneticPr fontId="1"/>
  </si>
  <si>
    <t>※４：</t>
    <phoneticPr fontId="1"/>
  </si>
  <si>
    <r>
      <t>工事図面については、施設平面図、設備配置図、設備竣工図、システム図等 を添付</t>
    </r>
    <r>
      <rPr>
        <sz val="11"/>
        <rFont val="ＭＳ ゴシック"/>
        <family val="3"/>
        <charset val="128"/>
      </rPr>
      <t>してください。</t>
    </r>
    <rPh sb="36" eb="38">
      <t>テンプ</t>
    </rPh>
    <phoneticPr fontId="1"/>
  </si>
  <si>
    <t>※５：</t>
    <phoneticPr fontId="1"/>
  </si>
  <si>
    <t>※６：</t>
    <phoneticPr fontId="1"/>
  </si>
  <si>
    <t>※７：</t>
    <phoneticPr fontId="1"/>
  </si>
  <si>
    <t>⑬～⑯は車両、充電設備を複数年度計画で申請する場合に添付してください。</t>
    <phoneticPr fontId="1"/>
  </si>
  <si>
    <t>単年度事業</t>
    <rPh sb="0" eb="3">
      <t>タンネンド</t>
    </rPh>
    <rPh sb="3" eb="5">
      <t>ジギョウ</t>
    </rPh>
    <phoneticPr fontId="1"/>
  </si>
  <si>
    <t>複数年度事業</t>
    <rPh sb="0" eb="2">
      <t>フクスウ</t>
    </rPh>
    <rPh sb="2" eb="4">
      <t>ネンド</t>
    </rPh>
    <rPh sb="4" eb="6">
      <t>ジギョウ</t>
    </rPh>
    <phoneticPr fontId="1"/>
  </si>
  <si>
    <t>◆申請受電設備</t>
    <rPh sb="1" eb="3">
      <t>シンセイ</t>
    </rPh>
    <rPh sb="3" eb="5">
      <t>ジュデン</t>
    </rPh>
    <rPh sb="5" eb="7">
      <t>セツビ</t>
    </rPh>
    <phoneticPr fontId="1"/>
  </si>
  <si>
    <t>eTreego Japan</t>
    <phoneticPr fontId="1"/>
  </si>
  <si>
    <t>eTreegoJapan</t>
    <phoneticPr fontId="1"/>
  </si>
  <si>
    <t>EVモーターズ・ジャパン</t>
    <phoneticPr fontId="1"/>
  </si>
  <si>
    <t>ULTRAEVCHARGER</t>
    <phoneticPr fontId="1"/>
  </si>
  <si>
    <t>ULTRA EV CHARGER</t>
    <phoneticPr fontId="1"/>
  </si>
  <si>
    <t>EV モーターズ・ジャパン</t>
    <phoneticPr fontId="1"/>
  </si>
  <si>
    <t>Q</t>
    <phoneticPr fontId="1"/>
  </si>
  <si>
    <t>N</t>
    <phoneticPr fontId="1"/>
  </si>
  <si>
    <t>V</t>
    <phoneticPr fontId="1"/>
  </si>
  <si>
    <t>G</t>
    <phoneticPr fontId="1"/>
  </si>
  <si>
    <t>K</t>
    <phoneticPr fontId="1"/>
  </si>
  <si>
    <t>B</t>
    <phoneticPr fontId="1"/>
  </si>
  <si>
    <t>Zerova</t>
    <phoneticPr fontId="1"/>
  </si>
  <si>
    <t>クリエイト・プロ</t>
    <phoneticPr fontId="1"/>
  </si>
  <si>
    <t>ジゴワッツ</t>
    <phoneticPr fontId="1"/>
  </si>
  <si>
    <t>デルタ電子</t>
    <phoneticPr fontId="1"/>
  </si>
  <si>
    <t>パナソニック</t>
    <phoneticPr fontId="1"/>
  </si>
  <si>
    <t>プラゴ</t>
    <phoneticPr fontId="1"/>
  </si>
  <si>
    <t>モリテックスチール</t>
    <phoneticPr fontId="1"/>
  </si>
  <si>
    <t>河村電器産業</t>
    <phoneticPr fontId="1"/>
  </si>
  <si>
    <t>新電元工業</t>
    <phoneticPr fontId="1"/>
  </si>
  <si>
    <t>内外電機</t>
    <phoneticPr fontId="1"/>
  </si>
  <si>
    <t>日東工業</t>
    <phoneticPr fontId="1"/>
  </si>
  <si>
    <t>日本電気</t>
    <phoneticPr fontId="1"/>
  </si>
  <si>
    <t>平河ヒューテック</t>
    <phoneticPr fontId="1"/>
  </si>
  <si>
    <t>東芝ライテック</t>
    <phoneticPr fontId="1"/>
  </si>
  <si>
    <t>ダックビル</t>
    <phoneticPr fontId="1"/>
  </si>
  <si>
    <t>日本宅配システム</t>
    <phoneticPr fontId="1"/>
  </si>
  <si>
    <t>GSユアサ</t>
    <phoneticPr fontId="1"/>
  </si>
  <si>
    <t>アイケイエス</t>
    <phoneticPr fontId="1"/>
  </si>
  <si>
    <t>エリーパワー</t>
    <phoneticPr fontId="1"/>
  </si>
  <si>
    <t>オムロンソーシアルソリューションズ</t>
    <phoneticPr fontId="1"/>
  </si>
  <si>
    <t>シャープエネルギーソリューション</t>
    <phoneticPr fontId="1"/>
  </si>
  <si>
    <t>ダイヤゼブラ電機</t>
    <phoneticPr fontId="1"/>
  </si>
  <si>
    <t>デンソー</t>
    <phoneticPr fontId="1"/>
  </si>
  <si>
    <t>ニチコン</t>
    <phoneticPr fontId="1"/>
  </si>
  <si>
    <t>長州産業</t>
    <phoneticPr fontId="1"/>
  </si>
  <si>
    <t>椿本チエイン</t>
    <phoneticPr fontId="1"/>
  </si>
  <si>
    <t>東光高岳</t>
    <phoneticPr fontId="1"/>
  </si>
  <si>
    <t>本田技研工業</t>
    <phoneticPr fontId="1"/>
  </si>
  <si>
    <t>三菱自動車工業</t>
    <phoneticPr fontId="1"/>
  </si>
  <si>
    <t>住友商事パワー&amp;モビリティ</t>
    <phoneticPr fontId="1"/>
  </si>
  <si>
    <t>口</t>
    <rPh sb="0" eb="1">
      <t>クチ</t>
    </rPh>
    <phoneticPr fontId="1"/>
  </si>
  <si>
    <t>台</t>
    <rPh sb="0" eb="1">
      <t>ダイ</t>
    </rPh>
    <phoneticPr fontId="1"/>
  </si>
  <si>
    <t>申請番号</t>
    <phoneticPr fontId="1"/>
  </si>
  <si>
    <t>氏名</t>
    <rPh sb="0" eb="2">
      <t>シメイ</t>
    </rPh>
    <phoneticPr fontId="1"/>
  </si>
  <si>
    <t>所属部署・職名</t>
    <rPh sb="0" eb="4">
      <t>ショゾクブショ</t>
    </rPh>
    <rPh sb="5" eb="7">
      <t>ショクメイ</t>
    </rPh>
    <phoneticPr fontId="1"/>
  </si>
  <si>
    <t>代表者役職</t>
    <phoneticPr fontId="1"/>
  </si>
  <si>
    <t>代表者役職</t>
    <phoneticPr fontId="1"/>
  </si>
  <si>
    <t>↑PDF化する型式の番号を選択</t>
    <rPh sb="4" eb="5">
      <t>カ</t>
    </rPh>
    <rPh sb="7" eb="9">
      <t>カタシキ</t>
    </rPh>
    <rPh sb="10" eb="12">
      <t>バンゴウ</t>
    </rPh>
    <rPh sb="13" eb="15">
      <t>センタク</t>
    </rPh>
    <phoneticPr fontId="1"/>
  </si>
  <si>
    <t>①</t>
  </si>
  <si>
    <t>↑PDF化する共同事業者の番号を選択</t>
    <rPh sb="4" eb="5">
      <t>カ</t>
    </rPh>
    <rPh sb="7" eb="12">
      <t>キョウドウジギョウシャ</t>
    </rPh>
    <rPh sb="13" eb="15">
      <t>バンゴウ</t>
    </rPh>
    <rPh sb="16" eb="18">
      <t>センタク</t>
    </rPh>
    <phoneticPr fontId="1"/>
  </si>
  <si>
    <r>
      <t>（3）-2　補助金所要額（工事費・全体）
　</t>
    </r>
    <r>
      <rPr>
        <sz val="10"/>
        <color theme="1"/>
        <rFont val="ＭＳ Ｐ明朝"/>
        <family val="1"/>
        <charset val="128"/>
      </rPr>
      <t>「(2)-2」と上限額を比較して少ない方の額（算出された額に１，０００円
　未満の端数が生じた場合には、これを切り捨てるものとする。)</t>
    </r>
    <rPh sb="6" eb="9">
      <t>ホジョキン</t>
    </rPh>
    <rPh sb="9" eb="11">
      <t>ショヨウ</t>
    </rPh>
    <rPh sb="11" eb="12">
      <t>ガク</t>
    </rPh>
    <rPh sb="13" eb="16">
      <t>コウジヒ</t>
    </rPh>
    <rPh sb="17" eb="19">
      <t>ゼンタイ</t>
    </rPh>
    <rPh sb="30" eb="33">
      <t>ジョウゲンガク</t>
    </rPh>
    <rPh sb="34" eb="36">
      <t>ヒカク</t>
    </rPh>
    <rPh sb="38" eb="39">
      <t>スク</t>
    </rPh>
    <rPh sb="41" eb="42">
      <t>ホウ</t>
    </rPh>
    <rPh sb="43" eb="44">
      <t>ガク</t>
    </rPh>
    <rPh sb="45" eb="47">
      <t>サンシュツ</t>
    </rPh>
    <rPh sb="50" eb="51">
      <t>ガク</t>
    </rPh>
    <rPh sb="57" eb="58">
      <t>エン</t>
    </rPh>
    <rPh sb="60" eb="61">
      <t>ミ</t>
    </rPh>
    <rPh sb="61" eb="62">
      <t>ミツル</t>
    </rPh>
    <rPh sb="63" eb="65">
      <t>ハスウ</t>
    </rPh>
    <rPh sb="66" eb="67">
      <t>ショウ</t>
    </rPh>
    <rPh sb="69" eb="71">
      <t>バアイ</t>
    </rPh>
    <rPh sb="77" eb="78">
      <t>キ</t>
    </rPh>
    <rPh sb="79" eb="80">
      <t>ス</t>
    </rPh>
    <phoneticPr fontId="1"/>
  </si>
  <si>
    <t>個人事業主</t>
    <rPh sb="0" eb="5">
      <t>コジンジギョウヌシ</t>
    </rPh>
    <phoneticPr fontId="1"/>
  </si>
  <si>
    <t>個人事業主①</t>
    <rPh sb="0" eb="5">
      <t>コジンジギョウヌシ</t>
    </rPh>
    <phoneticPr fontId="1"/>
  </si>
  <si>
    <t>個人事業主②</t>
    <rPh sb="0" eb="5">
      <t>コジンジギョウヌシ</t>
    </rPh>
    <phoneticPr fontId="1"/>
  </si>
  <si>
    <t>個人事業主③</t>
    <rPh sb="0" eb="5">
      <t>コジンジギョウヌシ</t>
    </rPh>
    <phoneticPr fontId="1"/>
  </si>
  <si>
    <t>個人事業主④</t>
    <rPh sb="0" eb="5">
      <t>コジンジギョウヌシ</t>
    </rPh>
    <phoneticPr fontId="1"/>
  </si>
  <si>
    <t>個人事業主⑤</t>
    <rPh sb="0" eb="5">
      <t>コジンジギョウヌシ</t>
    </rPh>
    <phoneticPr fontId="1"/>
  </si>
  <si>
    <t>個人事業主⑥</t>
    <rPh sb="0" eb="5">
      <t>コジンジギョウヌシ</t>
    </rPh>
    <phoneticPr fontId="1"/>
  </si>
  <si>
    <t>個人事業主⑦</t>
    <rPh sb="0" eb="5">
      <t>コジンジギョウヌシ</t>
    </rPh>
    <phoneticPr fontId="1"/>
  </si>
  <si>
    <t>個人事業主⑧</t>
    <rPh sb="0" eb="5">
      <t>コジンジギョウヌシ</t>
    </rPh>
    <phoneticPr fontId="1"/>
  </si>
  <si>
    <t>エンドユーザー⑧</t>
    <phoneticPr fontId="1"/>
  </si>
  <si>
    <t>エンドユーザー⑦</t>
    <phoneticPr fontId="1"/>
  </si>
  <si>
    <t>エンドユーザー⑥</t>
    <phoneticPr fontId="1"/>
  </si>
  <si>
    <t>エンドユーザー⑤</t>
    <phoneticPr fontId="1"/>
  </si>
  <si>
    <t>エンドユーザー④</t>
    <phoneticPr fontId="1"/>
  </si>
  <si>
    <t>エンドユーザー③</t>
    <phoneticPr fontId="1"/>
  </si>
  <si>
    <t>エンドユーザー②</t>
    <phoneticPr fontId="1"/>
  </si>
  <si>
    <t>エンドユーザー①</t>
    <phoneticPr fontId="1"/>
  </si>
  <si>
    <t>eTreego Japan</t>
  </si>
  <si>
    <t>ULTRA EV CHARGER</t>
  </si>
  <si>
    <t>X₁SYX₂182X₃0WX₅X₆X₇X₈</t>
  </si>
  <si>
    <t>X₁SYX₂182X₃08X₅X₆X₇X₈</t>
  </si>
  <si>
    <t>X₁SYX₂182X₃09X₅X₆X₇X₈</t>
  </si>
  <si>
    <t>X₁SYX₂182X₃0UX₅X₆X₇X₈</t>
  </si>
  <si>
    <t>X₁SYX₂182X₃0EX₅X₆X₇X₈</t>
  </si>
  <si>
    <t>A-QUICK180CH/NACS</t>
  </si>
  <si>
    <t>パナソニック</t>
  </si>
  <si>
    <t>モリテックスチール</t>
  </si>
  <si>
    <t>河村電器産業</t>
  </si>
  <si>
    <t>内外電機</t>
  </si>
  <si>
    <t>平河ヒューテック</t>
  </si>
  <si>
    <t>東芝ライテック</t>
  </si>
  <si>
    <t>ダックビル</t>
  </si>
  <si>
    <t>GSジャパン</t>
  </si>
  <si>
    <t>充電設備と一体的に導入される車両の使用者となる共同事業者にチェックを入れてください（1事業者のみ）</t>
    <phoneticPr fontId="1"/>
  </si>
  <si>
    <r>
      <t>充電設備に係る競争見積書等（１社以上）</t>
    </r>
    <r>
      <rPr>
        <sz val="9"/>
        <color rgb="FF000000"/>
        <rFont val="ＭＳ ゴシック"/>
        <family val="3"/>
        <charset val="128"/>
      </rPr>
      <t>＊交付規程第８条第一項第二号の規定に基づくもの</t>
    </r>
    <phoneticPr fontId="1"/>
  </si>
  <si>
    <r>
      <t>機器等の設置予定場所</t>
    </r>
    <r>
      <rPr>
        <sz val="11"/>
        <rFont val="ＭＳ ゴシック"/>
        <family val="3"/>
        <charset val="128"/>
      </rPr>
      <t>の写真に赤枠等の記載で明確に示してください。</t>
    </r>
    <rPh sb="0" eb="3">
      <t>キキトウ</t>
    </rPh>
    <rPh sb="4" eb="6">
      <t>セッチ</t>
    </rPh>
    <rPh sb="6" eb="8">
      <t>ヨテイ</t>
    </rPh>
    <rPh sb="8" eb="10">
      <t>バショ</t>
    </rPh>
    <rPh sb="11" eb="13">
      <t>シャシン</t>
    </rPh>
    <rPh sb="14" eb="15">
      <t>アカ</t>
    </rPh>
    <rPh sb="15" eb="16">
      <t>ワク</t>
    </rPh>
    <rPh sb="16" eb="17">
      <t>トウ</t>
    </rPh>
    <rPh sb="18" eb="20">
      <t>キサイ</t>
    </rPh>
    <rPh sb="21" eb="23">
      <t>メイカク</t>
    </rPh>
    <rPh sb="24" eb="25">
      <t>シメ</t>
    </rPh>
    <phoneticPr fontId="1"/>
  </si>
  <si>
    <r>
      <t>設置完了場所に申請と同じアングルで設置済機器が分かるような</t>
    </r>
    <r>
      <rPr>
        <sz val="11"/>
        <rFont val="ＭＳ ゴシック"/>
        <family val="3"/>
        <charset val="128"/>
      </rPr>
      <t>写真を添付してください。</t>
    </r>
    <rPh sb="0" eb="2">
      <t>セッチ</t>
    </rPh>
    <rPh sb="2" eb="4">
      <t>カンリョウ</t>
    </rPh>
    <rPh sb="4" eb="6">
      <t>バショ</t>
    </rPh>
    <rPh sb="7" eb="9">
      <t>シンセイ</t>
    </rPh>
    <rPh sb="10" eb="11">
      <t>オナ</t>
    </rPh>
    <rPh sb="17" eb="19">
      <t>セッチ</t>
    </rPh>
    <rPh sb="19" eb="20">
      <t>スミ</t>
    </rPh>
    <rPh sb="20" eb="22">
      <t>キキ</t>
    </rPh>
    <rPh sb="23" eb="24">
      <t>ワ</t>
    </rPh>
    <rPh sb="29" eb="31">
      <t>シャシン</t>
    </rPh>
    <rPh sb="32" eb="34">
      <t>テンプ</t>
    </rPh>
    <phoneticPr fontId="1"/>
  </si>
  <si>
    <t>代表者氏名</t>
    <rPh sb="0" eb="3">
      <t>ダイヒョウシャ</t>
    </rPh>
    <rPh sb="3" eb="5">
      <t>シメイ</t>
    </rPh>
    <phoneticPr fontId="1"/>
  </si>
  <si>
    <t>（4）-1 補助金所要額（充電機器・1台）</t>
    <rPh sb="6" eb="12">
      <t>ホジョキンショヨウガク</t>
    </rPh>
    <phoneticPr fontId="1"/>
  </si>
  <si>
    <t>※複数年度事業の翌年度（２年目）に申請する場合にのみ入力してください</t>
    <rPh sb="26" eb="28">
      <t>ニュウリョク</t>
    </rPh>
    <phoneticPr fontId="1"/>
  </si>
  <si>
    <t>申請者　氏名又は名称</t>
    <rPh sb="0" eb="3">
      <t>シンセイシャ</t>
    </rPh>
    <rPh sb="4" eb="6">
      <t>シメイ</t>
    </rPh>
    <rPh sb="6" eb="7">
      <t>マタ</t>
    </rPh>
    <rPh sb="8" eb="10">
      <t>メイショウ</t>
    </rPh>
    <phoneticPr fontId="1"/>
  </si>
  <si>
    <t>氏名又は名称</t>
    <phoneticPr fontId="1"/>
  </si>
  <si>
    <t>①</t>
    <phoneticPr fontId="1"/>
  </si>
  <si>
    <t>（5）-1　補助金所要額・充電機器(「(4)-1」×台数)</t>
    <phoneticPr fontId="1"/>
  </si>
  <si>
    <t>（1）-3　補助金所要額・充電設備（「（5）-1」+「（3）-2」）</t>
    <rPh sb="6" eb="9">
      <t>ホジョキン</t>
    </rPh>
    <rPh sb="9" eb="11">
      <t>ショヨウ</t>
    </rPh>
    <rPh sb="11" eb="12">
      <t>ガク</t>
    </rPh>
    <rPh sb="13" eb="17">
      <t>ジュウデンセツビ</t>
    </rPh>
    <phoneticPr fontId="1"/>
  </si>
  <si>
    <t>（5）-1 補助金所要額・充電機器</t>
    <rPh sb="6" eb="9">
      <t>ホジョキン</t>
    </rPh>
    <rPh sb="9" eb="11">
      <t>ショヨウ</t>
    </rPh>
    <rPh sb="11" eb="12">
      <t>ガク</t>
    </rPh>
    <rPh sb="13" eb="15">
      <t>ジュウデン</t>
    </rPh>
    <rPh sb="15" eb="17">
      <t>キキ</t>
    </rPh>
    <phoneticPr fontId="1"/>
  </si>
  <si>
    <t>（1）-3 補助金所要額・充電設備</t>
    <rPh sb="6" eb="9">
      <t>ホジョキン</t>
    </rPh>
    <rPh sb="9" eb="11">
      <t>ショヨウ</t>
    </rPh>
    <rPh sb="11" eb="12">
      <t>ガク</t>
    </rPh>
    <rPh sb="13" eb="17">
      <t>ジュウデンセツビ</t>
    </rPh>
    <phoneticPr fontId="1"/>
  </si>
  <si>
    <t>（5）-1　補助金所要額 ・充電機器(「(4)-1」×台数)</t>
    <phoneticPr fontId="1"/>
  </si>
  <si>
    <t>（5）-1 補助金所要額・充電機器</t>
    <rPh sb="13" eb="15">
      <t>ジュウデン</t>
    </rPh>
    <rPh sb="15" eb="17">
      <t>キキ</t>
    </rPh>
    <phoneticPr fontId="1"/>
  </si>
  <si>
    <t>松尾製作所</t>
  </si>
  <si>
    <t>RAPIDAS-EX160</t>
  </si>
  <si>
    <t>RAPIDAS-EX160-AGP</t>
  </si>
  <si>
    <t>RAPIDAS-EX160-AP</t>
  </si>
  <si>
    <t>SuperRAPIDAS-SR-AP</t>
  </si>
  <si>
    <t>RAPIDAS-EX55</t>
  </si>
  <si>
    <t>RAPIDAS-X2</t>
  </si>
  <si>
    <t>RAPIDAS-X2-AGP</t>
  </si>
  <si>
    <t>RAPIDAS-X2-AP</t>
  </si>
  <si>
    <t>X₁SYX₂182X₃01X₅X₆X₇X₈</t>
  </si>
  <si>
    <t>DC120K-S</t>
  </si>
  <si>
    <t>DC050K-S</t>
  </si>
  <si>
    <t>DQC180F</t>
  </si>
  <si>
    <t>DQC180E</t>
  </si>
  <si>
    <t>DQC120F</t>
  </si>
  <si>
    <t>NQD-UCX64P</t>
  </si>
  <si>
    <t>NQD-UCX64P-H</t>
  </si>
  <si>
    <t>NQD-UCX44P</t>
  </si>
  <si>
    <t>NQD-UCX44P-H</t>
  </si>
  <si>
    <t>SSC04-3P3W</t>
  </si>
  <si>
    <t>SSC04-3P3W-A</t>
  </si>
  <si>
    <t>SSC04-3P3W-EN</t>
  </si>
  <si>
    <t>DH240-EH240</t>
  </si>
  <si>
    <t>DH240-EH200</t>
  </si>
  <si>
    <t>DH240-EH160</t>
  </si>
  <si>
    <t>DH240-EH120</t>
  </si>
  <si>
    <t>DH240-EH80</t>
  </si>
  <si>
    <t>SDQC2F60UT3210-MLVSA0</t>
  </si>
  <si>
    <t>SDQC2F60UT3210-MSA0</t>
  </si>
  <si>
    <t>SDQC2F50XT3200-7</t>
  </si>
  <si>
    <t>SDQC2F50XT3200-SF7</t>
  </si>
  <si>
    <t>EVQT-A30</t>
  </si>
  <si>
    <t>EVQT-D30</t>
  </si>
  <si>
    <t>331200-1</t>
  </si>
  <si>
    <t>BYD Auto Japan</t>
  </si>
  <si>
    <t>Eneliver</t>
  </si>
  <si>
    <t>エムエスアイコンピュータージャパン</t>
  </si>
  <si>
    <t>ホンダアクセス</t>
  </si>
  <si>
    <t>普通</t>
  </si>
  <si>
    <t>ELAC006-E01BL-JP-J</t>
  </si>
  <si>
    <t>ELAC006-E01BL-JP-JL</t>
  </si>
  <si>
    <t>ELAC006-E01BL-JP-JLS</t>
  </si>
  <si>
    <t>ELAC006-E01BL-JP-JP</t>
  </si>
  <si>
    <t>ELAC006-E01BL-JP-JPL</t>
  </si>
  <si>
    <t>ELAC006-E01BL-JP-JPLS</t>
  </si>
  <si>
    <t>ELAC006-E01BL-JP-JPS</t>
  </si>
  <si>
    <t>ELAC006-E01BL-JP-JS</t>
  </si>
  <si>
    <t>ELAC006-E01WH-JP-J</t>
  </si>
  <si>
    <t>ELAC006-E01WH-JP-JL</t>
  </si>
  <si>
    <t>ELAC006-E01WH-JP-JLS</t>
  </si>
  <si>
    <t>ELAC006-E01WH-JP-JP</t>
  </si>
  <si>
    <t>ELAC006-E01WH-JP-JPL</t>
  </si>
  <si>
    <t>ELAC006-E01WH-JP-JPLS</t>
  </si>
  <si>
    <t>ELAC006-E01WH-JP-JPS</t>
  </si>
  <si>
    <t>ELAC006-E01WH-JP-JS</t>
  </si>
  <si>
    <t>ELAC006G-E01BL-JP-J</t>
  </si>
  <si>
    <t>ELAC006G-E01BL-JP-JL</t>
  </si>
  <si>
    <t>ELAC006G-E01BL-JP-JLS</t>
  </si>
  <si>
    <t>ELAC006G-E01BL-JP-JP</t>
  </si>
  <si>
    <t>ELAC006G-E01BL-JP-JPL</t>
  </si>
  <si>
    <t>ELAC006G-E01BL-JP-JPLS</t>
  </si>
  <si>
    <t>ELAC006G-E01BL-JP-JPS</t>
  </si>
  <si>
    <t>ELAC006G-E01BL-JP-JS</t>
  </si>
  <si>
    <t>ELAC006G-E01WH-JP-J</t>
  </si>
  <si>
    <t>ELAC006G-E01WH-JP-JL</t>
  </si>
  <si>
    <t>ELAC006G-E01WH-JP-JLS</t>
  </si>
  <si>
    <t>ELAC006G-E01WH-JP-JP</t>
  </si>
  <si>
    <t>ELAC006G-E01WH-JP-JPL</t>
  </si>
  <si>
    <t>ELAC006G-E01WH-JP-JPLS</t>
  </si>
  <si>
    <t>ELAC006G-E01WH-JP-JPS</t>
  </si>
  <si>
    <t>ELAC006G-E01WH-JP-JS</t>
  </si>
  <si>
    <t>E01AS007K10JP0001</t>
  </si>
  <si>
    <t>E01AS007K10JP0002</t>
  </si>
  <si>
    <t>エムエスアイコンピュ              ータージャパン</t>
  </si>
  <si>
    <t>9S6-XP0121-432</t>
  </si>
  <si>
    <t>9S6-XP0141-431</t>
  </si>
  <si>
    <t>DNHA4611L</t>
  </si>
  <si>
    <t>DNHA4612L</t>
  </si>
  <si>
    <t>DNHA4613L</t>
  </si>
  <si>
    <t>XXDNHA4611LG21</t>
  </si>
  <si>
    <t>XXDNHA4611LG22</t>
  </si>
  <si>
    <t>XXDNHA4611LG23</t>
  </si>
  <si>
    <t>XXDNHA4611LG24</t>
  </si>
  <si>
    <t>XXDNHA4612LG21</t>
  </si>
  <si>
    <t>XXDNHA4612LG22</t>
  </si>
  <si>
    <t>XXDNHA4612LG23</t>
  </si>
  <si>
    <t>XXDNHA4612LG24</t>
  </si>
  <si>
    <t>XXDNHA4613LG21</t>
  </si>
  <si>
    <t>XXDNHA4613LG22</t>
  </si>
  <si>
    <t>XXDNHA4613LG23</t>
  </si>
  <si>
    <t>XXDNHA4613LG24</t>
  </si>
  <si>
    <t>DNH3411L1</t>
  </si>
  <si>
    <t>DNH3412L1</t>
  </si>
  <si>
    <t>ACH-266P</t>
  </si>
  <si>
    <t>MEVS-05-10-GW1</t>
  </si>
  <si>
    <t>MEVS-05-10-GW1-2</t>
  </si>
  <si>
    <t>MEVS-05-10-GW1-OP1</t>
  </si>
  <si>
    <t>MEVS-05-10-GW1-OP1-2</t>
  </si>
  <si>
    <t>MEVS-05-10-GW1-ST2-2</t>
  </si>
  <si>
    <t>MEVS-05-10-GW2</t>
  </si>
  <si>
    <t>MEVS-05-10-GW2-2</t>
  </si>
  <si>
    <t>MEVS-05-10-GW2-OP1</t>
  </si>
  <si>
    <t>MEVS-05-10-GW2-OP1-2</t>
  </si>
  <si>
    <t>MEVS-05-10-GW2-ST2-2</t>
  </si>
  <si>
    <t>MEVS-05-10-ST2</t>
  </si>
  <si>
    <t>MEVS-05-5-GW1</t>
  </si>
  <si>
    <t>MEVS-05-5-GW1-2</t>
  </si>
  <si>
    <t>MEVS-05-5-GW1-OP1</t>
  </si>
  <si>
    <t>MEVS-05-5-GW1-OP1-2</t>
  </si>
  <si>
    <t>MEVS-05-5-GW1-ST2-2</t>
  </si>
  <si>
    <t>MEVS-05-5-GW2</t>
  </si>
  <si>
    <t>MEVS-05-5-GW2-2</t>
  </si>
  <si>
    <t>MEVS-05-5-GW2-OP1</t>
  </si>
  <si>
    <t>MEVS-05-5-GW2-OP1-2</t>
  </si>
  <si>
    <t>MEVS-05-5-GW2-ST2-2</t>
  </si>
  <si>
    <t>MEVS-05-5-ST2</t>
  </si>
  <si>
    <t>MEVS-06-7-GW1</t>
  </si>
  <si>
    <t>MEVS-06-7-GW1-2</t>
  </si>
  <si>
    <t>MEVS-06-7-GW2</t>
  </si>
  <si>
    <t>MEVS-06-7-GW2-2</t>
  </si>
  <si>
    <t>MEVS-100-10-GW1</t>
  </si>
  <si>
    <t>MEVS-100-10-GW1-2</t>
  </si>
  <si>
    <t>MEVS-100-10-GW2</t>
  </si>
  <si>
    <t>MEVS-100-10-GW2-2</t>
  </si>
  <si>
    <t>MEVS-100-15-GW1</t>
  </si>
  <si>
    <t>MEVS-100-15-GW1-2</t>
  </si>
  <si>
    <t>MEVS-100-15-GW2</t>
  </si>
  <si>
    <t>MEVS-100-15-GW2-2</t>
  </si>
  <si>
    <t>MEVS-100-5-GW1</t>
  </si>
  <si>
    <t>MEVS-100-5-GW1-2</t>
  </si>
  <si>
    <t>MEVS-100-5-GW2</t>
  </si>
  <si>
    <t>MEVS-100-5-GW2-2</t>
  </si>
  <si>
    <t>ECM3-6-1-MG</t>
  </si>
  <si>
    <t>ECM3-6-1-R</t>
  </si>
  <si>
    <t>ECM3-6-1-R-MG</t>
  </si>
  <si>
    <t>ECM3-6-5-MG</t>
  </si>
  <si>
    <t>ECM3-6-5-R</t>
  </si>
  <si>
    <t>ECM3-6-5-R-MG</t>
  </si>
  <si>
    <t>ECM3-6-7-MG</t>
  </si>
  <si>
    <t>ECM3-6-7-R</t>
  </si>
  <si>
    <t>ECM3-6-7-R-MG</t>
  </si>
  <si>
    <t>ECM3-6X-1-MG</t>
  </si>
  <si>
    <t>ECM3-6X-1-R</t>
  </si>
  <si>
    <t>ECM3-6X-1-R-MG</t>
  </si>
  <si>
    <t>ECM3-6X-5-MG</t>
  </si>
  <si>
    <t>ECM3-6X-5-R</t>
  </si>
  <si>
    <t>ECM3-6X-5-R-MG</t>
  </si>
  <si>
    <t>ECM3-6X-7-MG</t>
  </si>
  <si>
    <t>ECM3-6X-7-R</t>
  </si>
  <si>
    <t>ECM3-6X-7-R-MG</t>
  </si>
  <si>
    <t>MZECM3C-6S-1PA</t>
  </si>
  <si>
    <t>MZECM3C-6S-1PG</t>
  </si>
  <si>
    <t>MZECM3C-6S-5PA</t>
  </si>
  <si>
    <t>MZECM3C-6S-5PG</t>
  </si>
  <si>
    <t>MZECM3C-6S-7PA</t>
  </si>
  <si>
    <t>MZECM3C-6S-7PG</t>
  </si>
  <si>
    <t>ECM3-3-1-MG</t>
  </si>
  <si>
    <t>ECM3-3-1-R</t>
  </si>
  <si>
    <t>ECM3-3-1-R-MG</t>
  </si>
  <si>
    <t>ECM3-3-5-MG</t>
  </si>
  <si>
    <t>ECM3-3-5-R</t>
  </si>
  <si>
    <t>ECM3-3-5-R-MG</t>
  </si>
  <si>
    <t>ECM3-3-7-MG</t>
  </si>
  <si>
    <t>ECM3-3-7-R</t>
  </si>
  <si>
    <t>ECM3-3-7-R-MG</t>
  </si>
  <si>
    <t>EVP3GJS60NFE10R</t>
  </si>
  <si>
    <t>EVP3GJS60NFEL05</t>
  </si>
  <si>
    <t>EVP3GJS60NFEL07</t>
  </si>
  <si>
    <t>EVP3GJS60NFEL10</t>
  </si>
  <si>
    <t>EVP3GJS60NFEL15</t>
  </si>
  <si>
    <t>EVP3GJS60NFS10R</t>
  </si>
  <si>
    <t>EVP3GJS60NFSL05</t>
  </si>
  <si>
    <t>EVP3GJS60NFSL07</t>
  </si>
  <si>
    <t>EVP3GJS60NFSL10</t>
  </si>
  <si>
    <t>EVP3GJS60NFSL15</t>
  </si>
  <si>
    <t>EVP3GJS60NWM10R</t>
  </si>
  <si>
    <t>EVP3GJS60NWML05</t>
  </si>
  <si>
    <t>EVP3GJS60NWML07</t>
  </si>
  <si>
    <t>EVP3GJS60NWML10</t>
  </si>
  <si>
    <t>EVP3GJS60NWML15</t>
  </si>
  <si>
    <t>EVP3GJT60NFE10R</t>
  </si>
  <si>
    <t>EVP3GJT60NFEL05</t>
  </si>
  <si>
    <t>EVP3GJT60NFEL05SV</t>
  </si>
  <si>
    <t>EVP3GJT60NFEL07</t>
  </si>
  <si>
    <t>EVP3GJT60NFEL07SV</t>
  </si>
  <si>
    <t>EVP3GJT60NFEL10</t>
  </si>
  <si>
    <t>EVP3GJT60NFEL10RSV</t>
  </si>
  <si>
    <t>EVP3GJT60NFEL10SV</t>
  </si>
  <si>
    <t>EVP3GJT60NFEL15</t>
  </si>
  <si>
    <t>EVP3GJT60NFEL15SV</t>
  </si>
  <si>
    <t>EVP3GJT60NFS10R</t>
  </si>
  <si>
    <t>EVP3GJT60NFSL05</t>
  </si>
  <si>
    <t>EVP3GJT60NFSL05SV</t>
  </si>
  <si>
    <t>EVP3GJT60NFSL07</t>
  </si>
  <si>
    <t>EVP3GJT60NFSL07SV</t>
  </si>
  <si>
    <t>EVP3GJT60NFSL10</t>
  </si>
  <si>
    <t>EVP3GJT60NFSL10RSV</t>
  </si>
  <si>
    <t>EVP3GJT60NFSL10SV</t>
  </si>
  <si>
    <t>EVP3GJT60NFSL15</t>
  </si>
  <si>
    <t>EVP3GJT60NFSL15SV</t>
  </si>
  <si>
    <t>EVP3GJT60NWM10R</t>
  </si>
  <si>
    <t>EVP3GJT60NWML05</t>
  </si>
  <si>
    <t>EVP3GJT60NWML05SV</t>
  </si>
  <si>
    <t>EVP3GJT60NWML07</t>
  </si>
  <si>
    <t>EVP3GJT60NWML07SV</t>
  </si>
  <si>
    <t>EVP3GJT60NWML10</t>
  </si>
  <si>
    <t>EVP3GJT60NWML10RSV</t>
  </si>
  <si>
    <t>EVP3GJT60NWML10SV</t>
  </si>
  <si>
    <t>EVP3GJT60NWML15</t>
  </si>
  <si>
    <t>EVP3GJT60NWML15SV</t>
  </si>
  <si>
    <t>HCCID-K01HW(OCPP-1)</t>
  </si>
  <si>
    <t>HCCID-K01HW(OCPP-2)</t>
  </si>
  <si>
    <t>HCCID-K01HW(OCPP-3)</t>
  </si>
  <si>
    <t>HCCID-K01HW(OCPP-4)</t>
  </si>
  <si>
    <t>HCCID-K01HW(OCPP-5)</t>
  </si>
  <si>
    <t>HCCID-K01HW(OCPP-6)</t>
  </si>
  <si>
    <t>HCCID-K01HW(OCPP-7)</t>
  </si>
  <si>
    <t>HCCID-K01HW(OCPP-8)</t>
  </si>
  <si>
    <t>HCCID-K01HW(OCPP-9)</t>
  </si>
  <si>
    <t>HCCID-K01HW(OCPP-10)</t>
  </si>
  <si>
    <t>HCCID-K01HW(OCPP-11)</t>
  </si>
  <si>
    <t>HCCID-K01HW(OCPP-12)</t>
  </si>
  <si>
    <t>HCCID-K01HW(OCPP-13)</t>
  </si>
  <si>
    <t>HCCID-K01HW(OCPP-14)</t>
  </si>
  <si>
    <t>HCCID-K01HW(OCPP-15)</t>
  </si>
  <si>
    <t>HCCID-K01HW(OCPP-16)</t>
  </si>
  <si>
    <t>HCCID-K03HW</t>
  </si>
  <si>
    <t>HCCID-K03HW(OCPP-1)</t>
  </si>
  <si>
    <t>HCCID-K03HW(OCPP-2)</t>
  </si>
  <si>
    <t>HCCID-K03HW(OCPP-3)</t>
  </si>
  <si>
    <t>HCCID-K03HW(OCPP-4)</t>
  </si>
  <si>
    <t>HCCID-K03HW(OCPP-5)</t>
  </si>
  <si>
    <t>HCCID-K03HW(OCPP-6)</t>
  </si>
  <si>
    <t>HCCID-K03HW(OCPP-7)</t>
  </si>
  <si>
    <t>HCCID-K03HW(OCPP-8)</t>
  </si>
  <si>
    <t>HCCID-K03HW(OCPP-9)</t>
  </si>
  <si>
    <t>HCCID-K03HW(OCPP-10)</t>
  </si>
  <si>
    <t>HCCID-K03HW(OCPP-11)</t>
  </si>
  <si>
    <t>HCCID-K03HW(OCPP-12)</t>
  </si>
  <si>
    <t>HCCID-K03HW(OCPP-13)</t>
  </si>
  <si>
    <t>HCCID-K03HW(OCPP-14)</t>
  </si>
  <si>
    <t>HCCID-K03HW(OCPP-15)</t>
  </si>
  <si>
    <t>HCCID-K03HW(OCPP-16)</t>
  </si>
  <si>
    <r>
      <rPr>
        <sz val="10"/>
        <color rgb="FF000000"/>
        <rFont val="ＭＳ ゴシック"/>
        <family val="3"/>
        <charset val="128"/>
      </rPr>
      <t xml:space="preserve">別添　誓約書
</t>
    </r>
    <r>
      <rPr>
        <sz val="9"/>
        <color rgb="FF000000"/>
        <rFont val="ＭＳ ゴシック"/>
        <family val="3"/>
        <charset val="128"/>
      </rPr>
      <t>（申請者が地方公共団体を除く）</t>
    </r>
    <rPh sb="8" eb="11">
      <t>シンセイシャ</t>
    </rPh>
    <rPh sb="12" eb="18">
      <t>チホウコウキョウダンタイ</t>
    </rPh>
    <rPh sb="19" eb="20">
      <t>ノゾ</t>
    </rPh>
    <phoneticPr fontId="1"/>
  </si>
  <si>
    <t>2026/6/22（初版）</t>
    <rPh sb="10" eb="12">
      <t>ショハン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</si>
</sst>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411]ggge&quot;年&quot;m&quot;月&quot;d&quot;日&quot;;@"/>
    <numFmt numFmtId="177" formatCode="[$]ggge&quot;年&quot;m&quot;月&quot;d&quot;日&quot;;@" x16r2:formatCode16="[$-ja-JP-x-gannen]ggge&quot;年&quot;m&quot;月&quot;d&quot;日&quot;;@"/>
    <numFmt numFmtId="178" formatCode="#,##0_ "/>
    <numFmt numFmtId="179" formatCode="#,##0_);[Red]\(#,##0\)"/>
    <numFmt numFmtId="180" formatCode="0_ "/>
    <numFmt numFmtId="181" formatCode="#,##0;[Red]#,##0"/>
    <numFmt numFmtId="182" formatCode="#,##0;&quot;▲ &quot;#,##0"/>
  </numFmts>
  <fonts count="68">
    <font>
      <sz val="11"/>
      <color theme="1"/>
      <name val="游ゴシック"/>
      <family val="2"/>
      <charset val="128"/>
      <scheme val="minor"/>
    </font>
    <font>
      <sz val="6"/>
      <name val="游ゴシック"/>
      <family val="2"/>
      <charset val="128"/>
      <scheme val="minor"/>
    </font>
    <font>
      <sz val="11"/>
      <name val="游ゴシック"/>
      <family val="3"/>
      <charset val="128"/>
      <scheme val="minor"/>
    </font>
    <font>
      <b/>
      <sz val="18"/>
      <color theme="0"/>
      <name val="游ゴシック"/>
      <family val="3"/>
      <charset val="128"/>
      <scheme val="minor"/>
    </font>
    <font>
      <b/>
      <sz val="14"/>
      <color theme="1"/>
      <name val="游ゴシック"/>
      <family val="3"/>
      <charset val="128"/>
      <scheme val="minor"/>
    </font>
    <font>
      <sz val="18"/>
      <name val="游ゴシック"/>
      <family val="3"/>
      <charset val="128"/>
      <scheme val="minor"/>
    </font>
    <font>
      <b/>
      <sz val="14"/>
      <name val="游ゴシック"/>
      <family val="3"/>
      <charset val="128"/>
      <scheme val="minor"/>
    </font>
    <font>
      <sz val="14"/>
      <color theme="1"/>
      <name val="游ゴシック"/>
      <family val="3"/>
      <charset val="128"/>
      <scheme val="minor"/>
    </font>
    <font>
      <sz val="11"/>
      <color theme="1"/>
      <name val="游ゴシック"/>
      <family val="3"/>
      <charset val="128"/>
      <scheme val="minor"/>
    </font>
    <font>
      <sz val="14"/>
      <name val="游ゴシック"/>
      <family val="3"/>
      <charset val="128"/>
      <scheme val="minor"/>
    </font>
    <font>
      <sz val="11"/>
      <color theme="1"/>
      <name val="游ゴシック"/>
      <family val="2"/>
      <charset val="128"/>
      <scheme val="minor"/>
    </font>
    <font>
      <sz val="10.5"/>
      <color theme="1"/>
      <name val="ＭＳ Ｐ明朝"/>
      <family val="1"/>
      <charset val="128"/>
    </font>
    <font>
      <vertAlign val="superscript"/>
      <sz val="10.5"/>
      <color theme="1"/>
      <name val="ＭＳ Ｐ明朝"/>
      <family val="1"/>
      <charset val="128"/>
    </font>
    <font>
      <sz val="9"/>
      <color theme="1"/>
      <name val="ＭＳ Ｐ明朝"/>
      <family val="1"/>
      <charset val="128"/>
    </font>
    <font>
      <sz val="8"/>
      <color theme="1"/>
      <name val="ＭＳ Ｐ明朝"/>
      <family val="1"/>
      <charset val="128"/>
    </font>
    <font>
      <sz val="10"/>
      <color theme="1"/>
      <name val="ＭＳ Ｐ明朝"/>
      <family val="1"/>
      <charset val="128"/>
    </font>
    <font>
      <vertAlign val="superscript"/>
      <sz val="9"/>
      <color theme="1"/>
      <name val="ＭＳ Ｐ明朝"/>
      <family val="1"/>
      <charset val="128"/>
    </font>
    <font>
      <sz val="12"/>
      <color theme="1"/>
      <name val="ＭＳ Ｐ明朝"/>
      <family val="1"/>
      <charset val="128"/>
    </font>
    <font>
      <sz val="11"/>
      <color theme="1"/>
      <name val="ＭＳ Ｐ明朝"/>
      <family val="1"/>
      <charset val="128"/>
    </font>
    <font>
      <vertAlign val="superscript"/>
      <sz val="11"/>
      <color theme="1"/>
      <name val="ＭＳ Ｐ明朝"/>
      <family val="1"/>
      <charset val="128"/>
    </font>
    <font>
      <sz val="14"/>
      <color theme="1"/>
      <name val="ＭＳ Ｐ明朝"/>
      <family val="1"/>
      <charset val="128"/>
    </font>
    <font>
      <sz val="14"/>
      <name val="ＭＳ Ｐ明朝"/>
      <family val="1"/>
      <charset val="128"/>
    </font>
    <font>
      <sz val="11"/>
      <name val="ＭＳ Ｐ明朝"/>
      <family val="1"/>
      <charset val="128"/>
    </font>
    <font>
      <sz val="6"/>
      <color theme="1"/>
      <name val="ＭＳ Ｐ明朝"/>
      <family val="1"/>
      <charset val="128"/>
    </font>
    <font>
      <sz val="7"/>
      <color theme="1"/>
      <name val="ＭＳ Ｐ明朝"/>
      <family val="1"/>
      <charset val="128"/>
    </font>
    <font>
      <sz val="11"/>
      <color theme="1"/>
      <name val="ＭＳ 明朝"/>
      <family val="1"/>
      <charset val="128"/>
    </font>
    <font>
      <sz val="12"/>
      <color theme="1"/>
      <name val="Century"/>
      <family val="1"/>
    </font>
    <font>
      <vertAlign val="superscript"/>
      <sz val="11"/>
      <color theme="1"/>
      <name val="ＭＳ 明朝"/>
      <family val="1"/>
      <charset val="128"/>
    </font>
    <font>
      <sz val="10"/>
      <color theme="1"/>
      <name val="ＭＳ 明朝"/>
      <family val="1"/>
      <charset val="128"/>
    </font>
    <font>
      <sz val="11"/>
      <color rgb="FF000000"/>
      <name val="ＭＳ 明朝"/>
      <family val="1"/>
      <charset val="128"/>
    </font>
    <font>
      <b/>
      <sz val="11"/>
      <color theme="1"/>
      <name val="ＭＳ Ｐ明朝"/>
      <family val="1"/>
      <charset val="128"/>
    </font>
    <font>
      <sz val="10.5"/>
      <color rgb="FF000000"/>
      <name val="ＭＳ 明朝"/>
      <family val="1"/>
      <charset val="128"/>
    </font>
    <font>
      <sz val="10.5"/>
      <color theme="1"/>
      <name val="ＭＳ 明朝"/>
      <family val="1"/>
      <charset val="128"/>
    </font>
    <font>
      <sz val="11"/>
      <name val="ＭＳ Ｐゴシック"/>
      <family val="3"/>
      <charset val="128"/>
    </font>
    <font>
      <sz val="10"/>
      <name val="ＭＳ 明朝"/>
      <family val="1"/>
      <charset val="128"/>
    </font>
    <font>
      <b/>
      <sz val="14"/>
      <name val="ＭＳ 明朝"/>
      <family val="1"/>
      <charset val="128"/>
    </font>
    <font>
      <sz val="6"/>
      <name val="ＭＳ Ｐゴシック"/>
      <family val="3"/>
      <charset val="128"/>
    </font>
    <font>
      <sz val="14"/>
      <name val="ＭＳ 明朝"/>
      <family val="1"/>
      <charset val="128"/>
    </font>
    <font>
      <sz val="8"/>
      <name val="ＭＳ 明朝"/>
      <family val="1"/>
      <charset val="128"/>
    </font>
    <font>
      <sz val="11"/>
      <name val="ＭＳ 明朝"/>
      <family val="1"/>
      <charset val="128"/>
    </font>
    <font>
      <sz val="6"/>
      <name val="ＭＳ 明朝"/>
      <family val="1"/>
      <charset val="128"/>
    </font>
    <font>
      <sz val="20"/>
      <color theme="1"/>
      <name val="ＭＳ Ｐ明朝"/>
      <family val="1"/>
      <charset val="128"/>
    </font>
    <font>
      <sz val="11"/>
      <color theme="1"/>
      <name val="游ゴシック"/>
      <family val="1"/>
      <charset val="128"/>
      <scheme val="minor"/>
    </font>
    <font>
      <b/>
      <sz val="18"/>
      <color theme="1"/>
      <name val="游ゴシック"/>
      <family val="3"/>
      <charset val="128"/>
      <scheme val="minor"/>
    </font>
    <font>
      <b/>
      <sz val="18"/>
      <color rgb="FFFF5BAD"/>
      <name val="游ゴシック"/>
      <family val="3"/>
      <charset val="128"/>
      <scheme val="minor"/>
    </font>
    <font>
      <b/>
      <sz val="15"/>
      <color rgb="FF000000"/>
      <name val="Arial"/>
      <family val="2"/>
    </font>
    <font>
      <sz val="11"/>
      <color theme="0"/>
      <name val="游ゴシック"/>
      <family val="3"/>
      <charset val="128"/>
      <scheme val="minor"/>
    </font>
    <font>
      <sz val="11"/>
      <name val="游ゴシック"/>
      <family val="2"/>
      <charset val="128"/>
      <scheme val="minor"/>
    </font>
    <font>
      <sz val="12"/>
      <color rgb="FF000000"/>
      <name val="ＭＳ ゴシック"/>
      <family val="3"/>
      <charset val="128"/>
    </font>
    <font>
      <sz val="11"/>
      <color theme="1"/>
      <name val="ＭＳ ゴシック"/>
      <family val="3"/>
      <charset val="128"/>
    </font>
    <font>
      <sz val="9"/>
      <color rgb="FF000000"/>
      <name val="ＭＳ ゴシック"/>
      <family val="3"/>
      <charset val="128"/>
    </font>
    <font>
      <b/>
      <sz val="12"/>
      <color rgb="FF000000"/>
      <name val="ＭＳ ゴシック"/>
      <family val="3"/>
      <charset val="128"/>
    </font>
    <font>
      <b/>
      <sz val="12"/>
      <color rgb="FFFF0000"/>
      <name val="ＭＳ ゴシック"/>
      <family val="3"/>
      <charset val="128"/>
    </font>
    <font>
      <b/>
      <sz val="10"/>
      <color rgb="FF000000"/>
      <name val="ＭＳ ゴシック"/>
      <family val="3"/>
      <charset val="128"/>
    </font>
    <font>
      <b/>
      <sz val="10"/>
      <color theme="1"/>
      <name val="ＭＳ ゴシック"/>
      <family val="3"/>
      <charset val="128"/>
    </font>
    <font>
      <sz val="10"/>
      <color rgb="FF000000"/>
      <name val="ＭＳ ゴシック"/>
      <family val="3"/>
      <charset val="128"/>
    </font>
    <font>
      <sz val="11"/>
      <color rgb="FF000000"/>
      <name val="ＭＳ ゴシック"/>
      <family val="3"/>
      <charset val="128"/>
    </font>
    <font>
      <sz val="10.5"/>
      <color theme="1"/>
      <name val="ＭＳ ゴシック"/>
      <family val="3"/>
      <charset val="128"/>
    </font>
    <font>
      <sz val="11"/>
      <name val="ＭＳ ゴシック"/>
      <family val="3"/>
      <charset val="128"/>
    </font>
    <font>
      <b/>
      <sz val="12"/>
      <color theme="1"/>
      <name val="ＭＳ ゴシック"/>
      <family val="3"/>
      <charset val="128"/>
    </font>
    <font>
      <sz val="8"/>
      <name val="ＭＳ ゴシック"/>
      <family val="3"/>
      <charset val="128"/>
    </font>
    <font>
      <sz val="9"/>
      <name val="ＭＳ ゴシック"/>
      <family val="3"/>
      <charset val="128"/>
    </font>
    <font>
      <sz val="10"/>
      <color theme="1"/>
      <name val="ＭＳ ゴシック"/>
      <family val="3"/>
      <charset val="128"/>
    </font>
    <font>
      <sz val="8"/>
      <color theme="1"/>
      <name val="ＭＳ ゴシック"/>
      <family val="3"/>
      <charset val="128"/>
    </font>
    <font>
      <b/>
      <sz val="11"/>
      <color rgb="FFFF5BAD"/>
      <name val="游ゴシック"/>
      <family val="3"/>
      <charset val="128"/>
      <scheme val="minor"/>
    </font>
    <font>
      <u/>
      <sz val="9"/>
      <color theme="1"/>
      <name val="ＭＳ Ｐ明朝"/>
      <family val="1"/>
      <charset val="128"/>
    </font>
    <font>
      <b/>
      <sz val="16"/>
      <name val="ＭＳ Ｐ明朝"/>
      <family val="1"/>
      <charset val="128"/>
    </font>
    <font>
      <u/>
      <sz val="11"/>
      <name val="ＭＳ 明朝"/>
      <family val="1"/>
      <charset val="128"/>
    </font>
  </fonts>
  <fills count="14">
    <fill>
      <patternFill patternType="none"/>
    </fill>
    <fill>
      <patternFill patternType="gray125"/>
    </fill>
    <fill>
      <patternFill patternType="solid">
        <fgColor rgb="FFFF81C0"/>
        <bgColor indexed="64"/>
      </patternFill>
    </fill>
    <fill>
      <patternFill patternType="solid">
        <fgColor rgb="FFFFD9EC"/>
        <bgColor indexed="64"/>
      </patternFill>
    </fill>
    <fill>
      <patternFill patternType="solid">
        <fgColor rgb="FFBCFAE7"/>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D4FCF0"/>
        <bgColor indexed="64"/>
      </patternFill>
    </fill>
    <fill>
      <patternFill patternType="solid">
        <fgColor rgb="FFFFCDE6"/>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3" tint="0.89999084444715716"/>
        <bgColor indexed="64"/>
      </patternFill>
    </fill>
    <fill>
      <patternFill patternType="solid">
        <fgColor rgb="FFFFD5EA"/>
        <bgColor indexed="64"/>
      </patternFill>
    </fill>
  </fills>
  <borders count="10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auto="1"/>
      </top>
      <bottom style="thin">
        <color auto="1"/>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thin">
        <color auto="1"/>
      </top>
      <bottom style="thin">
        <color auto="1"/>
      </bottom>
      <diagonal/>
    </border>
    <border>
      <left/>
      <right style="medium">
        <color auto="1"/>
      </right>
      <top/>
      <bottom style="thin">
        <color auto="1"/>
      </bottom>
      <diagonal/>
    </border>
    <border>
      <left/>
      <right style="medium">
        <color auto="1"/>
      </right>
      <top style="thin">
        <color indexed="64"/>
      </top>
      <bottom/>
      <diagonal/>
    </border>
    <border>
      <left style="medium">
        <color auto="1"/>
      </left>
      <right/>
      <top style="thin">
        <color auto="1"/>
      </top>
      <bottom/>
      <diagonal/>
    </border>
    <border>
      <left style="medium">
        <color indexed="64"/>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auto="1"/>
      </left>
      <right/>
      <top style="double">
        <color auto="1"/>
      </top>
      <bottom/>
      <diagonal/>
    </border>
    <border>
      <left/>
      <right style="medium">
        <color auto="1"/>
      </right>
      <top style="double">
        <color auto="1"/>
      </top>
      <bottom/>
      <diagonal/>
    </border>
    <border>
      <left/>
      <right/>
      <top style="medium">
        <color indexed="64"/>
      </top>
      <bottom style="medium">
        <color auto="1"/>
      </bottom>
      <diagonal/>
    </border>
    <border>
      <left style="medium">
        <color indexed="64"/>
      </left>
      <right/>
      <top/>
      <bottom style="thin">
        <color indexed="64"/>
      </bottom>
      <diagonal/>
    </border>
    <border>
      <left style="medium">
        <color auto="1"/>
      </left>
      <right/>
      <top style="medium">
        <color auto="1"/>
      </top>
      <bottom/>
      <diagonal/>
    </border>
    <border>
      <left/>
      <right style="thin">
        <color auto="1"/>
      </right>
      <top style="medium">
        <color auto="1"/>
      </top>
      <bottom/>
      <diagonal/>
    </border>
    <border>
      <left/>
      <right/>
      <top/>
      <bottom style="mediumDashDot">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style="double">
        <color indexed="64"/>
      </right>
      <top/>
      <bottom/>
      <diagonal/>
    </border>
    <border>
      <left style="double">
        <color indexed="64"/>
      </left>
      <right/>
      <top/>
      <bottom/>
      <diagonal/>
    </border>
    <border>
      <left style="double">
        <color indexed="64"/>
      </left>
      <right/>
      <top style="double">
        <color indexed="64"/>
      </top>
      <bottom/>
      <diagonal/>
    </border>
    <border>
      <left/>
      <right style="double">
        <color indexed="64"/>
      </right>
      <top style="double">
        <color indexed="64"/>
      </top>
      <bottom/>
      <diagonal/>
    </border>
    <border>
      <left/>
      <right/>
      <top/>
      <bottom style="double">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medium">
        <color indexed="64"/>
      </right>
      <top/>
      <bottom style="dotted">
        <color indexed="64"/>
      </bottom>
      <diagonal/>
    </border>
    <border>
      <left/>
      <right style="medium">
        <color indexed="64"/>
      </right>
      <top/>
      <bottom style="dotted">
        <color indexed="64"/>
      </bottom>
      <diagonal/>
    </border>
    <border>
      <left style="thin">
        <color indexed="64"/>
      </left>
      <right style="medium">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medium">
        <color indexed="64"/>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diagonalUp="1">
      <left style="thin">
        <color indexed="64"/>
      </left>
      <right style="thin">
        <color indexed="64"/>
      </right>
      <top style="thin">
        <color indexed="64"/>
      </top>
      <bottom/>
      <diagonal style="thin">
        <color indexed="64"/>
      </diagonal>
    </border>
    <border>
      <left style="medium">
        <color indexed="64"/>
      </left>
      <right style="medium">
        <color indexed="64"/>
      </right>
      <top/>
      <bottom style="thin">
        <color indexed="64"/>
      </bottom>
      <diagonal/>
    </border>
    <border diagonalUp="1">
      <left style="thin">
        <color indexed="64"/>
      </left>
      <right style="thin">
        <color indexed="64"/>
      </right>
      <top/>
      <bottom/>
      <diagonal style="thin">
        <color indexed="64"/>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diagonalUp="1">
      <left style="thin">
        <color indexed="64"/>
      </left>
      <right style="thin">
        <color indexed="64"/>
      </right>
      <top/>
      <bottom style="double">
        <color indexed="64"/>
      </bottom>
      <diagonal style="thin">
        <color indexed="64"/>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thin">
        <color indexed="64"/>
      </left>
      <right/>
      <top/>
      <bottom style="dotted">
        <color indexed="64"/>
      </bottom>
      <diagonal/>
    </border>
    <border>
      <left style="medium">
        <color indexed="64"/>
      </left>
      <right style="medium">
        <color indexed="64"/>
      </right>
      <top/>
      <bottom style="dotted">
        <color indexed="64"/>
      </bottom>
      <diagonal/>
    </border>
    <border>
      <left style="thin">
        <color indexed="64"/>
      </left>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thin">
        <color indexed="64"/>
      </left>
      <right/>
      <top style="dotted">
        <color indexed="64"/>
      </top>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bottom style="medium">
        <color indexed="64"/>
      </bottom>
      <diagonal/>
    </border>
    <border>
      <left style="double">
        <color indexed="64"/>
      </left>
      <right/>
      <top/>
      <bottom style="double">
        <color indexed="64"/>
      </bottom>
      <diagonal/>
    </border>
    <border>
      <left/>
      <right style="double">
        <color indexed="64"/>
      </right>
      <top/>
      <bottom style="double">
        <color indexed="64"/>
      </bottom>
      <diagonal/>
    </border>
  </borders>
  <cellStyleXfs count="4">
    <xf numFmtId="0" fontId="0" fillId="0" borderId="0">
      <alignment vertical="center"/>
    </xf>
    <xf numFmtId="38" fontId="10" fillId="0" borderId="0" applyFont="0" applyFill="0" applyBorder="0" applyAlignment="0" applyProtection="0">
      <alignment vertical="center"/>
    </xf>
    <xf numFmtId="0" fontId="33" fillId="0" borderId="0">
      <alignment vertical="center"/>
    </xf>
    <xf numFmtId="38" fontId="33" fillId="0" borderId="0" applyFont="0" applyFill="0" applyBorder="0" applyAlignment="0" applyProtection="0">
      <alignment vertical="center"/>
    </xf>
  </cellStyleXfs>
  <cellXfs count="669">
    <xf numFmtId="0" fontId="0" fillId="0" borderId="0" xfId="0">
      <alignment vertical="center"/>
    </xf>
    <xf numFmtId="0" fontId="11" fillId="0" borderId="0" xfId="0" applyFont="1">
      <alignment vertical="center"/>
    </xf>
    <xf numFmtId="0" fontId="13" fillId="0" borderId="0" xfId="0" applyFont="1" applyAlignment="1">
      <alignment horizontal="right" vertical="center"/>
    </xf>
    <xf numFmtId="0" fontId="14" fillId="0" borderId="0" xfId="0" applyFont="1">
      <alignment vertical="center"/>
    </xf>
    <xf numFmtId="0" fontId="15" fillId="0" borderId="0" xfId="0" applyFont="1">
      <alignment vertical="center"/>
    </xf>
    <xf numFmtId="0" fontId="11" fillId="0" borderId="0" xfId="0" applyFont="1" applyAlignment="1">
      <alignment horizontal="right" vertical="center"/>
    </xf>
    <xf numFmtId="0" fontId="11" fillId="0" borderId="0" xfId="0" quotePrefix="1" applyFont="1" applyAlignment="1">
      <alignment horizontal="left" vertical="center"/>
    </xf>
    <xf numFmtId="176" fontId="11" fillId="0" borderId="0" xfId="0" applyNumberFormat="1" applyFont="1" applyAlignment="1">
      <alignment vertical="center" shrinkToFit="1"/>
    </xf>
    <xf numFmtId="0" fontId="11" fillId="0" borderId="4" xfId="0" applyFont="1" applyBorder="1">
      <alignment vertical="center"/>
    </xf>
    <xf numFmtId="0" fontId="13" fillId="0" borderId="0" xfId="0" applyFont="1">
      <alignment vertical="center"/>
    </xf>
    <xf numFmtId="0" fontId="18" fillId="0" borderId="0" xfId="0" applyFont="1">
      <alignment vertical="center"/>
    </xf>
    <xf numFmtId="0" fontId="18" fillId="0" borderId="14" xfId="0" applyFont="1" applyBorder="1">
      <alignment vertical="center"/>
    </xf>
    <xf numFmtId="0" fontId="20" fillId="0" borderId="14" xfId="0" applyFont="1" applyBorder="1" applyAlignment="1">
      <alignment vertical="center" shrinkToFit="1"/>
    </xf>
    <xf numFmtId="0" fontId="20" fillId="0" borderId="0" xfId="0" applyFont="1" applyAlignment="1">
      <alignment vertical="center" shrinkToFit="1"/>
    </xf>
    <xf numFmtId="0" fontId="22" fillId="0" borderId="0" xfId="0" applyFont="1">
      <alignment vertical="center"/>
    </xf>
    <xf numFmtId="0" fontId="20" fillId="0" borderId="16" xfId="0" applyFont="1" applyBorder="1" applyAlignment="1">
      <alignment vertical="center" shrinkToFit="1"/>
    </xf>
    <xf numFmtId="0" fontId="18" fillId="0" borderId="18" xfId="0" applyFont="1" applyBorder="1">
      <alignment vertical="center"/>
    </xf>
    <xf numFmtId="0" fontId="18" fillId="0" borderId="19" xfId="0" applyFont="1" applyBorder="1">
      <alignment vertical="center"/>
    </xf>
    <xf numFmtId="0" fontId="18" fillId="0" borderId="0" xfId="0" applyFont="1" applyAlignment="1">
      <alignment vertical="center" wrapText="1"/>
    </xf>
    <xf numFmtId="0" fontId="18" fillId="0" borderId="42" xfId="0" applyFont="1" applyBorder="1" applyAlignment="1">
      <alignment horizontal="left" vertical="center" wrapText="1"/>
    </xf>
    <xf numFmtId="38" fontId="18" fillId="0" borderId="42" xfId="1" applyFont="1" applyBorder="1" applyAlignment="1">
      <alignment horizontal="right" vertical="center" wrapText="1"/>
    </xf>
    <xf numFmtId="0" fontId="18" fillId="0" borderId="42" xfId="0" applyFont="1" applyBorder="1" applyAlignment="1">
      <alignment horizontal="center" vertical="center" wrapText="1"/>
    </xf>
    <xf numFmtId="0" fontId="23" fillId="0" borderId="0" xfId="0" applyFont="1">
      <alignment vertical="center"/>
    </xf>
    <xf numFmtId="49" fontId="18" fillId="0" borderId="0" xfId="0" applyNumberFormat="1" applyFont="1" applyAlignment="1">
      <alignment vertical="center" shrinkToFit="1"/>
    </xf>
    <xf numFmtId="0" fontId="18" fillId="0" borderId="13" xfId="0" applyFont="1" applyBorder="1" applyAlignment="1">
      <alignment vertical="center" wrapText="1"/>
    </xf>
    <xf numFmtId="0" fontId="18" fillId="0" borderId="15" xfId="0" applyFont="1" applyBorder="1">
      <alignment vertical="center"/>
    </xf>
    <xf numFmtId="0" fontId="18" fillId="0" borderId="2" xfId="0" applyFont="1" applyBorder="1">
      <alignment vertical="center"/>
    </xf>
    <xf numFmtId="0" fontId="18" fillId="0" borderId="16" xfId="0" applyFont="1" applyBorder="1">
      <alignment vertical="center"/>
    </xf>
    <xf numFmtId="0" fontId="18" fillId="0" borderId="17" xfId="0" applyFont="1" applyBorder="1" applyAlignment="1">
      <alignment vertical="center" wrapText="1"/>
    </xf>
    <xf numFmtId="0" fontId="13" fillId="0" borderId="0" xfId="0" applyFont="1" applyAlignment="1">
      <alignment horizontal="left" vertical="center"/>
    </xf>
    <xf numFmtId="49" fontId="18" fillId="0" borderId="0" xfId="0" applyNumberFormat="1" applyFont="1">
      <alignment vertical="center"/>
    </xf>
    <xf numFmtId="0" fontId="18" fillId="0" borderId="0" xfId="0" quotePrefix="1" applyFont="1">
      <alignment vertical="center"/>
    </xf>
    <xf numFmtId="176" fontId="11" fillId="0" borderId="0" xfId="0" applyNumberFormat="1" applyFont="1">
      <alignment vertical="center"/>
    </xf>
    <xf numFmtId="0" fontId="15" fillId="0" borderId="0" xfId="0" applyFont="1" applyAlignment="1">
      <alignment horizontal="right" vertical="center"/>
    </xf>
    <xf numFmtId="0" fontId="11" fillId="0" borderId="0" xfId="0" applyFont="1" applyAlignment="1">
      <alignment vertical="center" wrapText="1"/>
    </xf>
    <xf numFmtId="0" fontId="24" fillId="0" borderId="0" xfId="0" applyFont="1">
      <alignment vertical="center"/>
    </xf>
    <xf numFmtId="0" fontId="25" fillId="0" borderId="0" xfId="0" applyFont="1">
      <alignment vertical="center"/>
    </xf>
    <xf numFmtId="0" fontId="25" fillId="0" borderId="0" xfId="0" applyFont="1" applyAlignment="1">
      <alignment horizontal="right" vertical="center"/>
    </xf>
    <xf numFmtId="0" fontId="11" fillId="0" borderId="0" xfId="0" quotePrefix="1" applyFont="1" applyAlignment="1">
      <alignment horizontal="left" vertical="top"/>
    </xf>
    <xf numFmtId="0" fontId="11" fillId="0" borderId="0" xfId="0" applyFont="1" applyAlignment="1">
      <alignment vertical="top"/>
    </xf>
    <xf numFmtId="0" fontId="11" fillId="0" borderId="0" xfId="0" applyFont="1" applyAlignment="1">
      <alignment horizontal="left" vertical="top"/>
    </xf>
    <xf numFmtId="38" fontId="11" fillId="0" borderId="0" xfId="0" applyNumberFormat="1" applyFont="1">
      <alignment vertical="center"/>
    </xf>
    <xf numFmtId="49" fontId="25" fillId="0" borderId="0" xfId="0" applyNumberFormat="1" applyFont="1">
      <alignment vertical="center"/>
    </xf>
    <xf numFmtId="0" fontId="25" fillId="0" borderId="0" xfId="0" applyFont="1" applyAlignment="1">
      <alignment vertical="center" shrinkToFit="1"/>
    </xf>
    <xf numFmtId="0" fontId="28" fillId="0" borderId="0" xfId="0" applyFont="1">
      <alignment vertical="center"/>
    </xf>
    <xf numFmtId="0" fontId="25" fillId="0" borderId="16" xfId="0" applyFont="1" applyBorder="1">
      <alignment vertical="center"/>
    </xf>
    <xf numFmtId="0" fontId="25" fillId="0" borderId="16" xfId="0" quotePrefix="1" applyFont="1" applyBorder="1">
      <alignment vertical="center"/>
    </xf>
    <xf numFmtId="0" fontId="29" fillId="0" borderId="0" xfId="0" applyFont="1">
      <alignment vertical="center"/>
    </xf>
    <xf numFmtId="0" fontId="25" fillId="0" borderId="46" xfId="0" applyFont="1" applyBorder="1">
      <alignment vertical="center"/>
    </xf>
    <xf numFmtId="0" fontId="30" fillId="0" borderId="0" xfId="0" applyFont="1">
      <alignment vertical="center"/>
    </xf>
    <xf numFmtId="0" fontId="13" fillId="0" borderId="0" xfId="0" applyFont="1" applyAlignment="1">
      <alignment vertical="center" wrapText="1"/>
    </xf>
    <xf numFmtId="0" fontId="14" fillId="0" borderId="0" xfId="0" applyFont="1" applyAlignment="1">
      <alignment vertical="center" wrapText="1"/>
    </xf>
    <xf numFmtId="0" fontId="20" fillId="0" borderId="0" xfId="0" applyFont="1" applyAlignment="1">
      <alignment vertical="center" wrapText="1"/>
    </xf>
    <xf numFmtId="0" fontId="15" fillId="0" borderId="2" xfId="0" applyFont="1" applyBorder="1" applyAlignment="1">
      <alignment vertical="top" wrapText="1"/>
    </xf>
    <xf numFmtId="0" fontId="15" fillId="0" borderId="0" xfId="0" applyFont="1" applyAlignment="1">
      <alignment vertical="top" wrapText="1"/>
    </xf>
    <xf numFmtId="0" fontId="15" fillId="0" borderId="16" xfId="0" applyFont="1" applyBorder="1" applyAlignment="1">
      <alignment vertical="top" wrapText="1"/>
    </xf>
    <xf numFmtId="0" fontId="15" fillId="0" borderId="17" xfId="0" applyFont="1" applyBorder="1" applyAlignment="1">
      <alignment vertical="top" wrapText="1"/>
    </xf>
    <xf numFmtId="0" fontId="15" fillId="0" borderId="18" xfId="0" applyFont="1" applyBorder="1" applyAlignment="1">
      <alignment vertical="top" wrapText="1"/>
    </xf>
    <xf numFmtId="0" fontId="15" fillId="0" borderId="19" xfId="0" applyFont="1" applyBorder="1" applyAlignment="1">
      <alignment vertical="top" wrapText="1"/>
    </xf>
    <xf numFmtId="0" fontId="11" fillId="0" borderId="0" xfId="0" applyFont="1" applyAlignment="1">
      <alignment vertical="center"/>
    </xf>
    <xf numFmtId="0" fontId="31" fillId="0" borderId="14" xfId="0" applyFont="1" applyBorder="1" applyAlignment="1">
      <alignment vertical="center"/>
    </xf>
    <xf numFmtId="0" fontId="18" fillId="0" borderId="0" xfId="0" applyFont="1" applyBorder="1">
      <alignment vertical="center"/>
    </xf>
    <xf numFmtId="0" fontId="18" fillId="0" borderId="64" xfId="0" applyFont="1" applyBorder="1">
      <alignment vertical="center"/>
    </xf>
    <xf numFmtId="0" fontId="11" fillId="0" borderId="0" xfId="0" applyFont="1" applyAlignment="1">
      <alignment horizontal="center" vertical="center" shrinkToFit="1"/>
    </xf>
    <xf numFmtId="0" fontId="11" fillId="0" borderId="0" xfId="0" applyFont="1" applyAlignment="1">
      <alignment horizontal="center" vertical="center"/>
    </xf>
    <xf numFmtId="176" fontId="11" fillId="0" borderId="0" xfId="0" applyNumberFormat="1" applyFont="1" applyAlignment="1">
      <alignment horizontal="center" vertical="center"/>
    </xf>
    <xf numFmtId="0" fontId="11" fillId="0" borderId="0" xfId="0" applyFont="1" applyAlignment="1">
      <alignment vertical="center" shrinkToFit="1"/>
    </xf>
    <xf numFmtId="38" fontId="11" fillId="0" borderId="0" xfId="1" applyFont="1" applyAlignment="1">
      <alignment horizontal="center" vertical="center" shrinkToFit="1"/>
    </xf>
    <xf numFmtId="38" fontId="11" fillId="0" borderId="0" xfId="1" applyFont="1" applyAlignment="1">
      <alignment vertical="center" shrinkToFit="1"/>
    </xf>
    <xf numFmtId="0" fontId="11" fillId="0" borderId="0" xfId="0" applyFont="1" applyAlignment="1">
      <alignment horizontal="right" vertical="center" shrinkToFit="1"/>
    </xf>
    <xf numFmtId="0" fontId="18" fillId="0" borderId="0" xfId="0" applyFont="1" applyAlignment="1">
      <alignment horizontal="left" vertical="center"/>
    </xf>
    <xf numFmtId="0" fontId="18" fillId="0" borderId="0" xfId="0" applyFont="1" applyAlignment="1">
      <alignment horizontal="center" vertical="center"/>
    </xf>
    <xf numFmtId="0" fontId="18" fillId="0" borderId="0" xfId="0" applyFont="1" applyAlignment="1">
      <alignment vertical="center" shrinkToFit="1"/>
    </xf>
    <xf numFmtId="0" fontId="11" fillId="0" borderId="0" xfId="0" applyFont="1" applyAlignment="1">
      <alignment horizontal="left" vertical="top" wrapText="1"/>
    </xf>
    <xf numFmtId="0" fontId="25" fillId="0" borderId="0" xfId="0" applyFont="1" applyAlignment="1">
      <alignment horizontal="center" vertical="center"/>
    </xf>
    <xf numFmtId="0" fontId="0" fillId="0" borderId="0" xfId="0" applyProtection="1">
      <alignment vertical="center"/>
    </xf>
    <xf numFmtId="0" fontId="0" fillId="0" borderId="1" xfId="0" applyBorder="1" applyProtection="1">
      <alignment vertical="center"/>
    </xf>
    <xf numFmtId="0" fontId="0" fillId="0" borderId="0" xfId="0" applyAlignment="1" applyProtection="1">
      <alignment horizontal="center" vertical="center"/>
    </xf>
    <xf numFmtId="0" fontId="0" fillId="5" borderId="1" xfId="0" applyFill="1" applyBorder="1" applyProtection="1">
      <alignment vertical="center"/>
    </xf>
    <xf numFmtId="0" fontId="0" fillId="6" borderId="1" xfId="0" applyFill="1" applyBorder="1" applyProtection="1">
      <alignment vertical="center"/>
    </xf>
    <xf numFmtId="0" fontId="0" fillId="4" borderId="1" xfId="0" applyFill="1" applyBorder="1" applyProtection="1">
      <alignment vertical="center"/>
    </xf>
    <xf numFmtId="0" fontId="0" fillId="0" borderId="0" xfId="0" applyBorder="1" applyAlignment="1" applyProtection="1">
      <alignment horizontal="center" vertical="center"/>
    </xf>
    <xf numFmtId="0" fontId="42" fillId="0" borderId="0" xfId="0" applyFont="1" applyProtection="1">
      <alignment vertical="center"/>
    </xf>
    <xf numFmtId="0" fontId="0" fillId="0" borderId="1" xfId="0" applyBorder="1" applyAlignment="1" applyProtection="1">
      <alignment horizontal="center" vertical="center"/>
    </xf>
    <xf numFmtId="38" fontId="0" fillId="0" borderId="5" xfId="1" applyNumberFormat="1" applyFont="1" applyBorder="1" applyAlignment="1" applyProtection="1">
      <alignment horizontal="center" vertical="center"/>
    </xf>
    <xf numFmtId="0" fontId="0" fillId="0" borderId="0" xfId="0" applyAlignment="1" applyProtection="1">
      <alignment horizontal="center" vertical="center" shrinkToFit="1"/>
    </xf>
    <xf numFmtId="38" fontId="0" fillId="0" borderId="5" xfId="1" applyFont="1" applyBorder="1" applyAlignment="1" applyProtection="1">
      <alignment horizontal="center" vertical="center"/>
    </xf>
    <xf numFmtId="0" fontId="2" fillId="0" borderId="0" xfId="0" applyFont="1" applyFill="1" applyAlignment="1" applyProtection="1">
      <alignment horizontal="center" vertical="center"/>
    </xf>
    <xf numFmtId="0" fontId="4" fillId="3" borderId="0" xfId="0" applyFont="1" applyFill="1" applyBorder="1" applyAlignment="1" applyProtection="1">
      <alignment horizontal="center" vertical="center"/>
    </xf>
    <xf numFmtId="0" fontId="0" fillId="3" borderId="0" xfId="0" applyFill="1" applyBorder="1" applyProtection="1">
      <alignment vertical="center"/>
    </xf>
    <xf numFmtId="0" fontId="4" fillId="3" borderId="0" xfId="0" applyFont="1" applyFill="1" applyAlignment="1" applyProtection="1">
      <alignment horizontal="center" vertical="center"/>
    </xf>
    <xf numFmtId="0" fontId="0" fillId="3" borderId="0" xfId="0" applyFill="1" applyProtection="1">
      <alignment vertical="center"/>
    </xf>
    <xf numFmtId="0" fontId="6" fillId="3" borderId="0" xfId="0" applyFont="1" applyFill="1" applyAlignment="1" applyProtection="1">
      <alignment horizontal="center" vertical="center"/>
    </xf>
    <xf numFmtId="0" fontId="6" fillId="3" borderId="0" xfId="0" applyFont="1" applyFill="1" applyAlignment="1" applyProtection="1">
      <alignment vertical="center"/>
    </xf>
    <xf numFmtId="0" fontId="5" fillId="0" borderId="0" xfId="0" applyFont="1" applyFill="1" applyAlignment="1" applyProtection="1">
      <alignment horizontal="center" vertical="center"/>
    </xf>
    <xf numFmtId="0" fontId="4" fillId="3" borderId="0" xfId="0" applyFont="1" applyFill="1" applyProtection="1">
      <alignment vertical="center"/>
    </xf>
    <xf numFmtId="0" fontId="7" fillId="0" borderId="0" xfId="0" applyFont="1" applyFill="1" applyAlignment="1" applyProtection="1">
      <alignment horizontal="center" vertical="center"/>
    </xf>
    <xf numFmtId="0" fontId="7" fillId="0" borderId="0" xfId="0" applyFont="1" applyFill="1" applyProtection="1">
      <alignment vertical="center"/>
    </xf>
    <xf numFmtId="0" fontId="8" fillId="0" borderId="0" xfId="0" applyFont="1" applyFill="1" applyProtection="1">
      <alignment vertical="center"/>
    </xf>
    <xf numFmtId="0" fontId="9" fillId="0" borderId="0" xfId="0" applyFont="1" applyProtection="1">
      <alignment vertical="center"/>
    </xf>
    <xf numFmtId="0" fontId="2" fillId="0" borderId="0" xfId="0" applyFont="1" applyProtection="1">
      <alignment vertical="center"/>
    </xf>
    <xf numFmtId="0" fontId="9" fillId="0" borderId="0" xfId="0" applyFont="1" applyAlignment="1" applyProtection="1">
      <alignment horizontal="center" vertical="center"/>
    </xf>
    <xf numFmtId="0" fontId="2" fillId="0" borderId="0" xfId="0" applyFont="1" applyAlignment="1" applyProtection="1">
      <alignment horizontal="center" vertical="center"/>
    </xf>
    <xf numFmtId="0" fontId="0" fillId="0" borderId="0" xfId="0" applyAlignment="1" applyProtection="1">
      <alignment vertical="center"/>
    </xf>
    <xf numFmtId="0" fontId="0" fillId="0" borderId="5" xfId="0" applyBorder="1" applyAlignment="1" applyProtection="1">
      <alignment vertical="center"/>
    </xf>
    <xf numFmtId="0" fontId="0" fillId="0" borderId="5" xfId="0" applyNumberFormat="1" applyBorder="1" applyAlignment="1" applyProtection="1">
      <alignment vertical="center"/>
    </xf>
    <xf numFmtId="0" fontId="0" fillId="0" borderId="0" xfId="0" applyAlignment="1" applyProtection="1">
      <alignment vertical="center" shrinkToFit="1"/>
    </xf>
    <xf numFmtId="0" fontId="0" fillId="0" borderId="5" xfId="0" applyBorder="1" applyProtection="1">
      <alignment vertical="center"/>
    </xf>
    <xf numFmtId="0" fontId="0" fillId="4" borderId="5" xfId="0" applyFill="1" applyBorder="1" applyProtection="1">
      <alignment vertical="center"/>
    </xf>
    <xf numFmtId="0" fontId="0" fillId="0" borderId="5" xfId="0" applyFill="1" applyBorder="1" applyProtection="1">
      <alignment vertical="center"/>
    </xf>
    <xf numFmtId="0" fontId="0" fillId="0" borderId="0" xfId="0" applyFill="1" applyBorder="1" applyAlignment="1" applyProtection="1">
      <alignment horizontal="center" vertical="center"/>
    </xf>
    <xf numFmtId="0" fontId="0" fillId="0" borderId="0" xfId="0" applyFill="1" applyAlignment="1" applyProtection="1">
      <alignment horizontal="center" vertical="center"/>
    </xf>
    <xf numFmtId="0" fontId="0" fillId="0" borderId="0" xfId="0" applyFill="1" applyProtection="1">
      <alignment vertical="center"/>
    </xf>
    <xf numFmtId="0" fontId="0" fillId="0" borderId="1" xfId="0" applyBorder="1" applyAlignment="1" applyProtection="1">
      <alignment vertical="center"/>
    </xf>
    <xf numFmtId="49" fontId="37" fillId="0" borderId="0" xfId="2" applyNumberFormat="1" applyFont="1" applyProtection="1">
      <alignment vertical="center"/>
    </xf>
    <xf numFmtId="49" fontId="39" fillId="0" borderId="0" xfId="2" applyNumberFormat="1" applyFont="1" applyProtection="1">
      <alignment vertical="center"/>
    </xf>
    <xf numFmtId="0" fontId="39" fillId="0" borderId="0" xfId="2" applyFont="1" applyAlignment="1" applyProtection="1">
      <alignment vertical="center"/>
    </xf>
    <xf numFmtId="0" fontId="39" fillId="0" borderId="0" xfId="2" applyFont="1" applyAlignment="1" applyProtection="1">
      <alignment vertical="center" shrinkToFit="1"/>
    </xf>
    <xf numFmtId="0" fontId="39" fillId="0" borderId="0" xfId="2" applyFont="1" applyProtection="1">
      <alignment vertical="center"/>
    </xf>
    <xf numFmtId="179" fontId="39" fillId="0" borderId="0" xfId="2" applyNumberFormat="1" applyFont="1" applyAlignment="1" applyProtection="1">
      <alignment vertical="center" shrinkToFit="1"/>
    </xf>
    <xf numFmtId="49" fontId="34" fillId="0" borderId="0" xfId="2" applyNumberFormat="1" applyFont="1" applyAlignment="1" applyProtection="1">
      <alignment horizontal="right" vertical="center"/>
    </xf>
    <xf numFmtId="181" fontId="34" fillId="0" borderId="25" xfId="2" applyNumberFormat="1" applyFont="1" applyBorder="1" applyAlignment="1" applyProtection="1">
      <alignment horizontal="right" vertical="center"/>
    </xf>
    <xf numFmtId="49" fontId="34" fillId="0" borderId="53" xfId="2" applyNumberFormat="1" applyFont="1" applyBorder="1" applyAlignment="1" applyProtection="1">
      <alignment horizontal="center" vertical="center"/>
    </xf>
    <xf numFmtId="181" fontId="34" fillId="0" borderId="19" xfId="2" applyNumberFormat="1" applyFont="1" applyBorder="1" applyAlignment="1" applyProtection="1">
      <alignment horizontal="right" vertical="center"/>
    </xf>
    <xf numFmtId="49" fontId="34" fillId="0" borderId="2" xfId="2" applyNumberFormat="1" applyFont="1" applyBorder="1" applyAlignment="1" applyProtection="1">
      <alignment horizontal="center" vertical="center"/>
    </xf>
    <xf numFmtId="49" fontId="34" fillId="0" borderId="51" xfId="2" applyNumberFormat="1" applyFont="1" applyBorder="1" applyProtection="1">
      <alignment vertical="center"/>
    </xf>
    <xf numFmtId="49" fontId="34" fillId="0" borderId="0" xfId="2" applyNumberFormat="1" applyFont="1" applyAlignment="1" applyProtection="1">
      <alignment horizontal="center" vertical="center"/>
    </xf>
    <xf numFmtId="49" fontId="34" fillId="0" borderId="0" xfId="2" applyNumberFormat="1" applyFont="1" applyAlignment="1" applyProtection="1">
      <alignment horizontal="left" vertical="center"/>
    </xf>
    <xf numFmtId="49" fontId="40" fillId="0" borderId="0" xfId="2" applyNumberFormat="1" applyFont="1" applyProtection="1">
      <alignment vertical="center"/>
    </xf>
    <xf numFmtId="0" fontId="0" fillId="0" borderId="1" xfId="0" applyBorder="1" applyAlignment="1" applyProtection="1">
      <alignment horizontal="center" vertical="center"/>
      <protection locked="0"/>
    </xf>
    <xf numFmtId="0" fontId="45" fillId="0" borderId="0" xfId="0" applyFont="1">
      <alignment vertical="center"/>
    </xf>
    <xf numFmtId="0" fontId="0" fillId="0" borderId="0" xfId="0" applyAlignment="1" applyProtection="1">
      <alignment horizontal="center" vertical="center"/>
    </xf>
    <xf numFmtId="0" fontId="2" fillId="0" borderId="0" xfId="0" applyFont="1" applyBorder="1" applyAlignment="1" applyProtection="1">
      <alignment horizontal="center" vertical="center"/>
    </xf>
    <xf numFmtId="0" fontId="4" fillId="8" borderId="3" xfId="0" applyFont="1" applyFill="1" applyBorder="1" applyAlignment="1" applyProtection="1">
      <alignment horizontal="center" vertical="center"/>
    </xf>
    <xf numFmtId="0" fontId="4" fillId="8" borderId="4" xfId="0" applyFont="1" applyFill="1" applyBorder="1" applyAlignment="1" applyProtection="1">
      <alignment vertical="center"/>
    </xf>
    <xf numFmtId="0" fontId="4" fillId="8" borderId="5" xfId="0" applyFont="1" applyFill="1" applyBorder="1" applyAlignment="1" applyProtection="1">
      <alignment vertical="center"/>
    </xf>
    <xf numFmtId="0" fontId="46" fillId="0" borderId="0" xfId="0" applyFont="1" applyProtection="1">
      <alignment vertical="center"/>
    </xf>
    <xf numFmtId="0" fontId="47" fillId="0" borderId="0" xfId="0" applyFont="1" applyFill="1" applyProtection="1">
      <alignment vertical="center"/>
    </xf>
    <xf numFmtId="14" fontId="0" fillId="4" borderId="5" xfId="0" applyNumberFormat="1" applyFill="1" applyBorder="1" applyAlignment="1" applyProtection="1">
      <alignment vertical="center"/>
    </xf>
    <xf numFmtId="0" fontId="0" fillId="0" borderId="5" xfId="0" applyFill="1" applyBorder="1" applyAlignment="1" applyProtection="1">
      <alignment vertical="center"/>
    </xf>
    <xf numFmtId="3" fontId="0" fillId="0" borderId="0" xfId="0" applyNumberFormat="1" applyProtection="1">
      <alignment vertical="center"/>
    </xf>
    <xf numFmtId="3" fontId="8" fillId="0" borderId="0" xfId="0" applyNumberFormat="1" applyFont="1" applyFill="1" applyProtection="1">
      <alignment vertical="center"/>
    </xf>
    <xf numFmtId="0" fontId="0" fillId="0" borderId="0" xfId="0" applyAlignment="1" applyProtection="1">
      <alignment vertical="center" wrapText="1"/>
    </xf>
    <xf numFmtId="3" fontId="0" fillId="0" borderId="0" xfId="0" applyNumberFormat="1" applyFill="1" applyProtection="1">
      <alignment vertical="center"/>
    </xf>
    <xf numFmtId="0" fontId="48" fillId="0" borderId="0" xfId="0" applyFont="1" applyAlignment="1">
      <alignment horizontal="left" vertical="center"/>
    </xf>
    <xf numFmtId="0" fontId="49" fillId="0" borderId="0" xfId="0" applyFont="1">
      <alignment vertical="center"/>
    </xf>
    <xf numFmtId="0" fontId="50" fillId="0" borderId="0" xfId="0" applyFont="1">
      <alignment vertical="center"/>
    </xf>
    <xf numFmtId="0" fontId="51" fillId="0" borderId="0" xfId="0" applyFont="1" applyAlignment="1">
      <alignment horizontal="left" vertical="center"/>
    </xf>
    <xf numFmtId="0" fontId="53" fillId="0" borderId="0" xfId="0" applyFont="1" applyAlignment="1">
      <alignment horizontal="left" vertical="center"/>
    </xf>
    <xf numFmtId="0" fontId="50" fillId="0" borderId="0" xfId="0" applyFont="1" applyAlignment="1">
      <alignment horizontal="left" vertical="center"/>
    </xf>
    <xf numFmtId="0" fontId="55" fillId="0" borderId="0" xfId="0" applyFont="1" applyAlignment="1">
      <alignment horizontal="left" vertical="center"/>
    </xf>
    <xf numFmtId="0" fontId="56" fillId="0" borderId="11" xfId="0" applyFont="1" applyBorder="1" applyAlignment="1">
      <alignment horizontal="left" vertical="center"/>
    </xf>
    <xf numFmtId="0" fontId="57" fillId="0" borderId="49" xfId="0" applyFont="1" applyBorder="1" applyAlignment="1">
      <alignment horizontal="center" vertical="center" wrapText="1"/>
    </xf>
    <xf numFmtId="0" fontId="57" fillId="0" borderId="42" xfId="0" applyFont="1" applyBorder="1" applyAlignment="1">
      <alignment horizontal="center" vertical="center" wrapText="1"/>
    </xf>
    <xf numFmtId="0" fontId="49" fillId="0" borderId="50" xfId="0" applyFont="1" applyBorder="1" applyAlignment="1">
      <alignment vertical="center" wrapText="1"/>
    </xf>
    <xf numFmtId="0" fontId="57" fillId="0" borderId="68" xfId="0" applyFont="1" applyBorder="1" applyAlignment="1">
      <alignment horizontal="center" vertical="center" wrapText="1"/>
    </xf>
    <xf numFmtId="0" fontId="0" fillId="9" borderId="68" xfId="0" applyFill="1" applyBorder="1" applyAlignment="1">
      <alignment horizontal="center" vertical="center"/>
    </xf>
    <xf numFmtId="0" fontId="49" fillId="0" borderId="48" xfId="0" applyFont="1" applyBorder="1" applyAlignment="1">
      <alignment horizontal="center" vertical="center" textRotation="255" wrapText="1"/>
    </xf>
    <xf numFmtId="0" fontId="58" fillId="0" borderId="55" xfId="0" applyFont="1" applyBorder="1" applyAlignment="1">
      <alignment horizontal="justify" vertical="center" wrapText="1"/>
    </xf>
    <xf numFmtId="0" fontId="59" fillId="9" borderId="71" xfId="0" applyFont="1" applyFill="1" applyBorder="1" applyAlignment="1">
      <alignment horizontal="center" vertical="center" wrapText="1"/>
    </xf>
    <xf numFmtId="0" fontId="49" fillId="0" borderId="1" xfId="0" applyFont="1" applyBorder="1" applyAlignment="1">
      <alignment vertical="center" textRotation="255" wrapText="1"/>
    </xf>
    <xf numFmtId="0" fontId="59" fillId="9" borderId="34" xfId="0" applyFont="1" applyFill="1" applyBorder="1" applyAlignment="1">
      <alignment horizontal="center" vertical="center" wrapText="1"/>
    </xf>
    <xf numFmtId="0" fontId="59" fillId="9" borderId="55" xfId="0" applyFont="1" applyFill="1" applyBorder="1" applyAlignment="1">
      <alignment horizontal="center" vertical="center" wrapText="1"/>
    </xf>
    <xf numFmtId="0" fontId="56" fillId="0" borderId="55" xfId="0" applyFont="1" applyBorder="1" applyAlignment="1">
      <alignment horizontal="justify" vertical="center" wrapText="1"/>
    </xf>
    <xf numFmtId="0" fontId="56" fillId="0" borderId="31" xfId="0" applyFont="1" applyBorder="1" applyAlignment="1">
      <alignment horizontal="justify" vertical="center" wrapText="1"/>
    </xf>
    <xf numFmtId="0" fontId="49" fillId="0" borderId="6" xfId="0" applyFont="1" applyBorder="1" applyAlignment="1">
      <alignment vertical="center" textRotation="255" wrapText="1"/>
    </xf>
    <xf numFmtId="0" fontId="49" fillId="0" borderId="73" xfId="0" applyFont="1" applyBorder="1" applyAlignment="1">
      <alignment horizontal="justify" vertical="center" wrapText="1"/>
    </xf>
    <xf numFmtId="0" fontId="59" fillId="9" borderId="74" xfId="0" applyFont="1" applyFill="1" applyBorder="1" applyAlignment="1">
      <alignment horizontal="center" vertical="center" wrapText="1"/>
    </xf>
    <xf numFmtId="0" fontId="49" fillId="0" borderId="48" xfId="0" applyFont="1" applyBorder="1" applyAlignment="1">
      <alignment vertical="center" textRotation="255" wrapText="1"/>
    </xf>
    <xf numFmtId="0" fontId="59" fillId="9" borderId="30" xfId="0" applyFont="1" applyFill="1" applyBorder="1" applyAlignment="1">
      <alignment vertical="center" wrapText="1"/>
    </xf>
    <xf numFmtId="0" fontId="56" fillId="0" borderId="75" xfId="0" applyFont="1" applyBorder="1" applyAlignment="1">
      <alignment horizontal="justify" vertical="center" wrapText="1"/>
    </xf>
    <xf numFmtId="0" fontId="59" fillId="9" borderId="76" xfId="0" applyFont="1" applyFill="1" applyBorder="1" applyAlignment="1">
      <alignment horizontal="center" vertical="center" wrapText="1"/>
    </xf>
    <xf numFmtId="0" fontId="56" fillId="0" borderId="77" xfId="0" applyFont="1" applyBorder="1" applyAlignment="1">
      <alignment horizontal="justify" vertical="center" wrapText="1"/>
    </xf>
    <xf numFmtId="0" fontId="59" fillId="9" borderId="78" xfId="0" applyFont="1" applyFill="1" applyBorder="1" applyAlignment="1">
      <alignment horizontal="center" vertical="center" wrapText="1"/>
    </xf>
    <xf numFmtId="0" fontId="56" fillId="0" borderId="79" xfId="0" applyFont="1" applyBorder="1" applyAlignment="1">
      <alignment horizontal="justify" vertical="center" wrapText="1"/>
    </xf>
    <xf numFmtId="0" fontId="59" fillId="9" borderId="80" xfId="0" applyFont="1" applyFill="1" applyBorder="1" applyAlignment="1">
      <alignment horizontal="center" vertical="center" wrapText="1"/>
    </xf>
    <xf numFmtId="0" fontId="56" fillId="0" borderId="81" xfId="0" applyFont="1" applyBorder="1" applyAlignment="1">
      <alignment horizontal="justify" vertical="center" wrapText="1"/>
    </xf>
    <xf numFmtId="0" fontId="59" fillId="9" borderId="82" xfId="0" applyFont="1" applyFill="1" applyBorder="1" applyAlignment="1">
      <alignment horizontal="center" vertical="center" wrapText="1"/>
    </xf>
    <xf numFmtId="0" fontId="59" fillId="9" borderId="30" xfId="0" applyFont="1" applyFill="1" applyBorder="1" applyAlignment="1">
      <alignment horizontal="center" vertical="center" wrapText="1"/>
    </xf>
    <xf numFmtId="0" fontId="49" fillId="0" borderId="83" xfId="0" applyFont="1" applyBorder="1" applyAlignment="1">
      <alignment vertical="center" textRotation="255" wrapText="1"/>
    </xf>
    <xf numFmtId="0" fontId="56" fillId="11" borderId="21" xfId="0" applyFont="1" applyFill="1" applyBorder="1" applyAlignment="1">
      <alignment horizontal="justify" vertical="center" wrapText="1"/>
    </xf>
    <xf numFmtId="0" fontId="59" fillId="9" borderId="84" xfId="0" applyFont="1" applyFill="1" applyBorder="1" applyAlignment="1">
      <alignment horizontal="center" vertical="center" wrapText="1"/>
    </xf>
    <xf numFmtId="0" fontId="49" fillId="0" borderId="70" xfId="0" applyFont="1" applyBorder="1" applyAlignment="1">
      <alignment vertical="center" textRotation="255" wrapText="1"/>
    </xf>
    <xf numFmtId="0" fontId="61" fillId="0" borderId="18" xfId="0" applyFont="1" applyBorder="1" applyAlignment="1">
      <alignment horizontal="justify" vertical="center" wrapText="1"/>
    </xf>
    <xf numFmtId="0" fontId="59" fillId="0" borderId="0" xfId="0" applyFont="1" applyAlignment="1">
      <alignment vertical="center" wrapText="1"/>
    </xf>
    <xf numFmtId="0" fontId="49" fillId="0" borderId="0" xfId="0" applyFont="1" applyAlignment="1">
      <alignment horizontal="center" vertical="center" wrapText="1"/>
    </xf>
    <xf numFmtId="0" fontId="49" fillId="0" borderId="92" xfId="0" applyFont="1" applyBorder="1" applyAlignment="1">
      <alignment vertical="center" textRotation="255" wrapText="1"/>
    </xf>
    <xf numFmtId="0" fontId="61" fillId="0" borderId="67" xfId="0" applyFont="1" applyBorder="1" applyAlignment="1">
      <alignment horizontal="justify" vertical="center" wrapText="1"/>
    </xf>
    <xf numFmtId="0" fontId="56" fillId="0" borderId="24" xfId="0" applyFont="1" applyBorder="1" applyAlignment="1">
      <alignment horizontal="justify" vertical="center" wrapText="1"/>
    </xf>
    <xf numFmtId="0" fontId="59" fillId="9" borderId="94" xfId="0" applyFont="1" applyFill="1" applyBorder="1" applyAlignment="1">
      <alignment horizontal="center" vertical="center" wrapText="1"/>
    </xf>
    <xf numFmtId="0" fontId="56" fillId="0" borderId="4" xfId="0" applyFont="1" applyBorder="1" applyAlignment="1">
      <alignment horizontal="justify" vertical="center" wrapText="1"/>
    </xf>
    <xf numFmtId="0" fontId="59" fillId="9" borderId="88" xfId="0" applyFont="1" applyFill="1" applyBorder="1" applyAlignment="1">
      <alignment horizontal="center" vertical="center" wrapText="1"/>
    </xf>
    <xf numFmtId="0" fontId="49" fillId="0" borderId="1" xfId="0" applyFont="1" applyBorder="1" applyAlignment="1">
      <alignment horizontal="center" vertical="center" textRotation="255"/>
    </xf>
    <xf numFmtId="0" fontId="49" fillId="0" borderId="4" xfId="0" applyFont="1" applyBorder="1" applyAlignment="1">
      <alignment horizontal="justify" vertical="center" wrapText="1"/>
    </xf>
    <xf numFmtId="0" fontId="56" fillId="0" borderId="95" xfId="0" applyFont="1" applyBorder="1" applyAlignment="1">
      <alignment horizontal="justify" vertical="center" wrapText="1"/>
    </xf>
    <xf numFmtId="0" fontId="59" fillId="9" borderId="96" xfId="0" applyFont="1" applyFill="1" applyBorder="1" applyAlignment="1">
      <alignment horizontal="center" vertical="center" wrapText="1"/>
    </xf>
    <xf numFmtId="0" fontId="56" fillId="0" borderId="97" xfId="0" applyFont="1" applyBorder="1" applyAlignment="1">
      <alignment horizontal="justify" vertical="center" wrapText="1"/>
    </xf>
    <xf numFmtId="0" fontId="59" fillId="9" borderId="98" xfId="0" applyFont="1" applyFill="1" applyBorder="1" applyAlignment="1">
      <alignment horizontal="center" vertical="center" wrapText="1"/>
    </xf>
    <xf numFmtId="0" fontId="56" fillId="0" borderId="99" xfId="0" applyFont="1" applyBorder="1" applyAlignment="1">
      <alignment horizontal="justify" vertical="center" wrapText="1"/>
    </xf>
    <xf numFmtId="0" fontId="56" fillId="0" borderId="71" xfId="0" applyFont="1" applyBorder="1" applyAlignment="1">
      <alignment horizontal="justify" vertical="center" wrapText="1"/>
    </xf>
    <xf numFmtId="0" fontId="56" fillId="0" borderId="5" xfId="0" applyFont="1" applyBorder="1" applyAlignment="1">
      <alignment horizontal="justify" vertical="center" wrapText="1"/>
    </xf>
    <xf numFmtId="0" fontId="59" fillId="9" borderId="101" xfId="0" applyFont="1" applyFill="1" applyBorder="1" applyAlignment="1">
      <alignment horizontal="center" vertical="center" wrapText="1"/>
    </xf>
    <xf numFmtId="0" fontId="49" fillId="0" borderId="18" xfId="0" applyFont="1" applyBorder="1" applyAlignment="1">
      <alignment horizontal="justify" vertical="center" wrapText="1"/>
    </xf>
    <xf numFmtId="0" fontId="59" fillId="9" borderId="102" xfId="0" applyFont="1" applyFill="1" applyBorder="1" applyAlignment="1">
      <alignment horizontal="center" vertical="center" wrapText="1"/>
    </xf>
    <xf numFmtId="0" fontId="49" fillId="0" borderId="0" xfId="0" applyFont="1" applyAlignment="1">
      <alignment vertical="center" textRotation="255" wrapText="1"/>
    </xf>
    <xf numFmtId="0" fontId="56" fillId="0" borderId="0" xfId="0" applyFont="1" applyAlignment="1">
      <alignment horizontal="justify" vertical="center" wrapText="1"/>
    </xf>
    <xf numFmtId="0" fontId="49" fillId="0" borderId="0" xfId="0" applyFont="1" applyAlignment="1">
      <alignment vertical="top"/>
    </xf>
    <xf numFmtId="0" fontId="50" fillId="0" borderId="0" xfId="0" applyFont="1" applyAlignment="1">
      <alignment horizontal="justify" vertical="center" wrapText="1"/>
    </xf>
    <xf numFmtId="0" fontId="62" fillId="0" borderId="0" xfId="0" applyFont="1" applyAlignment="1">
      <alignment horizontal="justify" vertical="center" wrapText="1"/>
    </xf>
    <xf numFmtId="0" fontId="56" fillId="0" borderId="0" xfId="0" applyFont="1" applyAlignment="1">
      <alignment horizontal="left" vertical="center" wrapText="1"/>
    </xf>
    <xf numFmtId="0" fontId="59" fillId="12" borderId="86" xfId="0" applyFont="1" applyFill="1" applyBorder="1" applyAlignment="1">
      <alignment horizontal="center" vertical="center" wrapText="1"/>
    </xf>
    <xf numFmtId="0" fontId="59" fillId="12" borderId="88" xfId="0" applyFont="1" applyFill="1" applyBorder="1" applyAlignment="1">
      <alignment horizontal="center" vertical="center" wrapText="1"/>
    </xf>
    <xf numFmtId="0" fontId="59" fillId="12" borderId="93" xfId="0" applyFont="1" applyFill="1" applyBorder="1" applyAlignment="1">
      <alignment horizontal="center" vertical="center" wrapText="1"/>
    </xf>
    <xf numFmtId="14" fontId="0" fillId="0" borderId="0" xfId="0" applyNumberFormat="1" applyProtection="1">
      <alignment vertical="center"/>
    </xf>
    <xf numFmtId="0" fontId="49" fillId="0" borderId="0" xfId="0" applyFont="1" applyAlignment="1">
      <alignment horizontal="center" vertical="center" textRotation="255" wrapText="1"/>
    </xf>
    <xf numFmtId="0" fontId="59" fillId="0" borderId="0" xfId="0" applyFont="1" applyAlignment="1">
      <alignment horizontal="center" vertical="center" wrapText="1"/>
    </xf>
    <xf numFmtId="0" fontId="59" fillId="9" borderId="86" xfId="0" applyFont="1" applyFill="1" applyBorder="1" applyAlignment="1">
      <alignment horizontal="center" vertical="center" wrapText="1"/>
    </xf>
    <xf numFmtId="14" fontId="47" fillId="4" borderId="5" xfId="0" applyNumberFormat="1" applyFont="1" applyFill="1" applyBorder="1" applyAlignment="1" applyProtection="1">
      <alignment vertical="center"/>
    </xf>
    <xf numFmtId="0" fontId="0" fillId="0" borderId="2" xfId="0" applyBorder="1">
      <alignment vertical="center"/>
    </xf>
    <xf numFmtId="0" fontId="0" fillId="0" borderId="2" xfId="0" applyBorder="1" applyProtection="1">
      <alignment vertical="center"/>
    </xf>
    <xf numFmtId="0" fontId="46" fillId="0" borderId="0" xfId="0" applyFont="1" applyAlignment="1" applyProtection="1">
      <alignment vertical="center" shrinkToFit="1"/>
    </xf>
    <xf numFmtId="0" fontId="0" fillId="0" borderId="0" xfId="0" applyBorder="1" applyProtection="1">
      <alignment vertical="center"/>
    </xf>
    <xf numFmtId="0" fontId="0" fillId="0" borderId="0" xfId="0" applyAlignment="1" applyProtection="1">
      <alignment horizontal="center" vertical="center"/>
    </xf>
    <xf numFmtId="0" fontId="0" fillId="0" borderId="0" xfId="0" applyProtection="1">
      <alignment vertical="center"/>
      <protection locked="0"/>
    </xf>
    <xf numFmtId="0" fontId="0" fillId="0" borderId="0" xfId="0" applyAlignment="1" applyProtection="1">
      <alignment horizontal="center" vertical="center"/>
    </xf>
    <xf numFmtId="0" fontId="2" fillId="0" borderId="0" xfId="0" applyFont="1" applyBorder="1" applyAlignment="1" applyProtection="1">
      <alignment vertical="center"/>
    </xf>
    <xf numFmtId="49" fontId="2" fillId="0" borderId="0" xfId="0" applyNumberFormat="1" applyFont="1" applyBorder="1" applyAlignment="1" applyProtection="1">
      <alignment vertical="center"/>
    </xf>
    <xf numFmtId="0" fontId="0" fillId="0" borderId="0" xfId="0" applyAlignment="1" applyProtection="1">
      <alignment horizontal="center" vertical="center"/>
    </xf>
    <xf numFmtId="0" fontId="65" fillId="0" borderId="0" xfId="0" applyFont="1">
      <alignment vertical="center"/>
    </xf>
    <xf numFmtId="0" fontId="64" fillId="7" borderId="0" xfId="0" applyFont="1" applyFill="1" applyBorder="1" applyAlignment="1" applyProtection="1">
      <alignment horizontal="right" vertical="center"/>
    </xf>
    <xf numFmtId="0" fontId="43" fillId="7" borderId="0" xfId="0" applyFont="1" applyFill="1" applyAlignment="1" applyProtection="1">
      <alignment vertical="center"/>
    </xf>
    <xf numFmtId="0" fontId="0" fillId="0" borderId="0" xfId="0" applyBorder="1" applyAlignment="1" applyProtection="1">
      <alignment vertical="center"/>
      <protection locked="0"/>
    </xf>
    <xf numFmtId="0" fontId="2" fillId="3" borderId="0" xfId="0" applyFont="1" applyFill="1" applyAlignment="1" applyProtection="1">
      <alignment vertical="center"/>
    </xf>
    <xf numFmtId="0" fontId="0" fillId="0" borderId="1" xfId="0" applyBorder="1" applyAlignment="1" applyProtection="1">
      <alignment vertical="center" shrinkToFit="1"/>
    </xf>
    <xf numFmtId="0" fontId="0" fillId="0" borderId="1" xfId="0" applyBorder="1" applyAlignment="1">
      <alignment vertical="center" shrinkToFit="1"/>
    </xf>
    <xf numFmtId="0" fontId="0" fillId="0" borderId="3" xfId="0" applyBorder="1" applyAlignment="1" applyProtection="1">
      <alignment vertical="center" shrinkToFit="1"/>
    </xf>
    <xf numFmtId="49" fontId="34" fillId="0" borderId="0" xfId="2" applyNumberFormat="1" applyFont="1" applyProtection="1">
      <alignment vertical="center"/>
    </xf>
    <xf numFmtId="49" fontId="34" fillId="0" borderId="51" xfId="2" applyNumberFormat="1" applyFont="1" applyBorder="1" applyAlignment="1" applyProtection="1">
      <alignment horizontal="center" vertical="center"/>
    </xf>
    <xf numFmtId="49" fontId="39" fillId="0" borderId="0" xfId="2" applyNumberFormat="1" applyFont="1" applyAlignment="1" applyProtection="1">
      <alignment vertical="center" shrinkToFit="1"/>
    </xf>
    <xf numFmtId="49" fontId="34" fillId="0" borderId="17" xfId="2" applyNumberFormat="1" applyFont="1" applyBorder="1" applyAlignment="1" applyProtection="1">
      <alignment horizontal="center" vertical="center"/>
    </xf>
    <xf numFmtId="181" fontId="34" fillId="0" borderId="16" xfId="2" applyNumberFormat="1" applyFont="1" applyBorder="1" applyAlignment="1" applyProtection="1">
      <alignment horizontal="right" vertical="center"/>
    </xf>
    <xf numFmtId="49" fontId="34" fillId="0" borderId="13" xfId="2" applyNumberFormat="1" applyFont="1" applyBorder="1" applyAlignment="1" applyProtection="1">
      <alignment horizontal="center" vertical="center"/>
    </xf>
    <xf numFmtId="181" fontId="34" fillId="0" borderId="15" xfId="2" applyNumberFormat="1" applyFont="1" applyBorder="1" applyAlignment="1" applyProtection="1">
      <alignment horizontal="right" vertical="center"/>
    </xf>
    <xf numFmtId="49" fontId="34" fillId="0" borderId="62" xfId="2" applyNumberFormat="1" applyFont="1" applyBorder="1" applyAlignment="1" applyProtection="1">
      <alignment horizontal="center" vertical="center"/>
    </xf>
    <xf numFmtId="181" fontId="34" fillId="0" borderId="61" xfId="2" applyNumberFormat="1" applyFont="1" applyBorder="1" applyAlignment="1" applyProtection="1">
      <alignment horizontal="right" vertical="center"/>
    </xf>
    <xf numFmtId="0" fontId="33" fillId="0" borderId="0" xfId="2" applyFont="1" applyAlignment="1" applyProtection="1">
      <alignment horizontal="left" vertical="center" readingOrder="1"/>
    </xf>
    <xf numFmtId="181" fontId="34" fillId="0" borderId="50" xfId="2" applyNumberFormat="1" applyFont="1" applyBorder="1" applyAlignment="1" applyProtection="1">
      <alignment horizontal="right" vertical="center"/>
    </xf>
    <xf numFmtId="181" fontId="34" fillId="0" borderId="50" xfId="2" applyNumberFormat="1" applyFont="1" applyBorder="1" applyProtection="1">
      <alignment vertical="center"/>
    </xf>
    <xf numFmtId="181" fontId="34" fillId="0" borderId="0" xfId="2" applyNumberFormat="1" applyFont="1" applyAlignment="1" applyProtection="1">
      <alignment horizontal="right" vertical="center"/>
    </xf>
    <xf numFmtId="181" fontId="34" fillId="0" borderId="0" xfId="2" applyNumberFormat="1" applyFont="1" applyProtection="1">
      <alignment vertical="center"/>
    </xf>
    <xf numFmtId="49" fontId="38" fillId="0" borderId="0" xfId="2" applyNumberFormat="1" applyFont="1" applyProtection="1">
      <alignment vertical="center"/>
    </xf>
    <xf numFmtId="0" fontId="38" fillId="0" borderId="0" xfId="2" applyFont="1" applyProtection="1">
      <alignment vertical="center"/>
    </xf>
    <xf numFmtId="0" fontId="0" fillId="0" borderId="0" xfId="0" applyBorder="1" applyAlignment="1" applyProtection="1">
      <alignment vertical="center"/>
    </xf>
    <xf numFmtId="0" fontId="0" fillId="0" borderId="0" xfId="0" applyAlignment="1" applyProtection="1">
      <alignment horizontal="center" vertical="center"/>
    </xf>
    <xf numFmtId="0" fontId="62" fillId="0" borderId="0" xfId="0" applyFont="1" applyAlignment="1">
      <alignment horizontal="right" vertical="top"/>
    </xf>
    <xf numFmtId="0" fontId="49" fillId="0" borderId="0" xfId="0" applyFont="1" applyAlignment="1">
      <alignment horizontal="right" vertical="top"/>
    </xf>
    <xf numFmtId="0" fontId="49" fillId="11" borderId="0" xfId="0" applyFont="1" applyFill="1" applyAlignment="1">
      <alignment horizontal="right" vertical="top"/>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0" fillId="0" borderId="0" xfId="0" applyAlignment="1" applyProtection="1">
      <alignment horizontal="center" vertical="center"/>
    </xf>
    <xf numFmtId="0" fontId="0" fillId="0" borderId="3" xfId="0" applyNumberFormat="1" applyBorder="1" applyAlignment="1" applyProtection="1">
      <alignment horizontal="center" vertical="center"/>
      <protection locked="0"/>
    </xf>
    <xf numFmtId="0" fontId="0" fillId="0" borderId="4" xfId="0" applyNumberFormat="1" applyBorder="1" applyAlignment="1" applyProtection="1">
      <alignment horizontal="center" vertical="center"/>
      <protection locked="0"/>
    </xf>
    <xf numFmtId="0" fontId="0" fillId="0" borderId="5" xfId="0" applyNumberFormat="1" applyBorder="1" applyAlignment="1" applyProtection="1">
      <alignment horizontal="center" vertical="center"/>
      <protection locked="0"/>
    </xf>
    <xf numFmtId="0" fontId="3" fillId="2" borderId="0" xfId="0" applyFont="1" applyFill="1" applyAlignment="1" applyProtection="1">
      <alignment horizontal="center" vertical="center"/>
    </xf>
    <xf numFmtId="0" fontId="0" fillId="0" borderId="3"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5" xfId="0" applyBorder="1" applyAlignment="1" applyProtection="1">
      <alignment horizontal="center" vertical="center"/>
      <protection locked="0"/>
    </xf>
    <xf numFmtId="49" fontId="0" fillId="0" borderId="3" xfId="0" applyNumberFormat="1" applyBorder="1" applyAlignment="1" applyProtection="1">
      <alignment horizontal="center" vertical="center"/>
      <protection locked="0"/>
    </xf>
    <xf numFmtId="49" fontId="0" fillId="0" borderId="4" xfId="0" applyNumberFormat="1" applyBorder="1" applyAlignment="1" applyProtection="1">
      <alignment horizontal="center" vertical="center"/>
      <protection locked="0"/>
    </xf>
    <xf numFmtId="49" fontId="0" fillId="0" borderId="5" xfId="0" applyNumberFormat="1" applyBorder="1" applyAlignment="1" applyProtection="1">
      <alignment horizontal="center" vertical="center"/>
      <protection locked="0"/>
    </xf>
    <xf numFmtId="0" fontId="0" fillId="0" borderId="2" xfId="0" applyBorder="1" applyAlignment="1" applyProtection="1">
      <alignment horizontal="center" vertical="center"/>
    </xf>
    <xf numFmtId="14" fontId="0" fillId="0" borderId="3" xfId="0" applyNumberFormat="1" applyBorder="1" applyAlignment="1" applyProtection="1">
      <alignment horizontal="center" vertical="center"/>
      <protection locked="0"/>
    </xf>
    <xf numFmtId="14" fontId="0" fillId="0" borderId="4" xfId="0" applyNumberFormat="1" applyBorder="1" applyAlignment="1" applyProtection="1">
      <alignment horizontal="center" vertical="center"/>
      <protection locked="0"/>
    </xf>
    <xf numFmtId="14" fontId="0" fillId="0" borderId="5" xfId="0" applyNumberFormat="1" applyBorder="1" applyAlignment="1" applyProtection="1">
      <alignment horizontal="center" vertical="center"/>
      <protection locked="0"/>
    </xf>
    <xf numFmtId="38" fontId="0" fillId="0" borderId="3" xfId="1" applyFont="1" applyBorder="1" applyAlignment="1" applyProtection="1">
      <alignment horizontal="center" vertical="center"/>
      <protection locked="0"/>
    </xf>
    <xf numFmtId="38" fontId="0" fillId="0" borderId="4" xfId="1" applyFont="1" applyBorder="1" applyAlignment="1" applyProtection="1">
      <alignment horizontal="center" vertical="center"/>
      <protection locked="0"/>
    </xf>
    <xf numFmtId="0" fontId="0" fillId="0" borderId="3" xfId="0" applyNumberFormat="1" applyBorder="1" applyAlignment="1" applyProtection="1">
      <alignment horizontal="center" vertical="center"/>
    </xf>
    <xf numFmtId="0" fontId="0" fillId="0" borderId="4" xfId="0" applyNumberFormat="1" applyBorder="1" applyAlignment="1" applyProtection="1">
      <alignment horizontal="center" vertical="center"/>
    </xf>
    <xf numFmtId="0" fontId="0" fillId="0" borderId="5" xfId="0" applyNumberFormat="1" applyBorder="1" applyAlignment="1" applyProtection="1">
      <alignment horizontal="center" vertical="center"/>
    </xf>
    <xf numFmtId="38" fontId="0" fillId="0" borderId="3" xfId="1" applyNumberFormat="1" applyFont="1" applyBorder="1" applyAlignment="1" applyProtection="1">
      <alignment horizontal="center" vertical="center"/>
      <protection locked="0"/>
    </xf>
    <xf numFmtId="38" fontId="0" fillId="0" borderId="4" xfId="1" applyNumberFormat="1" applyFont="1" applyBorder="1" applyAlignment="1" applyProtection="1">
      <alignment horizontal="center" vertical="center"/>
      <protection locked="0"/>
    </xf>
    <xf numFmtId="0" fontId="43" fillId="7" borderId="0" xfId="0" applyFont="1" applyFill="1" applyAlignment="1" applyProtection="1">
      <alignment horizontal="center" vertical="center"/>
    </xf>
    <xf numFmtId="0" fontId="0" fillId="0" borderId="3" xfId="0" applyFill="1" applyBorder="1" applyAlignment="1" applyProtection="1">
      <alignment horizontal="center" vertical="center"/>
      <protection locked="0"/>
    </xf>
    <xf numFmtId="0" fontId="0" fillId="0" borderId="4" xfId="0" applyFill="1" applyBorder="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9" fontId="2" fillId="0" borderId="4" xfId="0" applyNumberFormat="1" applyFont="1" applyBorder="1" applyAlignment="1" applyProtection="1">
      <alignment horizontal="center" vertical="center"/>
      <protection locked="0"/>
    </xf>
    <xf numFmtId="49" fontId="2" fillId="0" borderId="5" xfId="0" applyNumberFormat="1" applyFont="1" applyBorder="1" applyAlignment="1" applyProtection="1">
      <alignment horizontal="center" vertical="center"/>
      <protection locked="0"/>
    </xf>
    <xf numFmtId="38" fontId="0" fillId="0" borderId="3" xfId="1" applyFont="1" applyFill="1" applyBorder="1" applyAlignment="1" applyProtection="1">
      <alignment horizontal="center" vertical="center"/>
      <protection locked="0"/>
    </xf>
    <xf numFmtId="38" fontId="0" fillId="0" borderId="4" xfId="1" applyFont="1" applyFill="1" applyBorder="1" applyAlignment="1" applyProtection="1">
      <alignment horizontal="center" vertical="center"/>
      <protection locked="0"/>
    </xf>
    <xf numFmtId="38" fontId="0" fillId="4" borderId="3" xfId="1" applyFont="1" applyFill="1" applyBorder="1" applyAlignment="1" applyProtection="1">
      <alignment horizontal="center" vertical="center"/>
    </xf>
    <xf numFmtId="38" fontId="0" fillId="4" borderId="4" xfId="1" applyFont="1" applyFill="1" applyBorder="1" applyAlignment="1" applyProtection="1">
      <alignment horizontal="center" vertical="center"/>
    </xf>
    <xf numFmtId="0" fontId="0" fillId="0" borderId="1" xfId="0" applyBorder="1" applyAlignment="1" applyProtection="1">
      <alignment horizontal="center" vertical="center"/>
      <protection locked="0"/>
    </xf>
    <xf numFmtId="0" fontId="0" fillId="0" borderId="3" xfId="0" applyBorder="1" applyAlignment="1" applyProtection="1">
      <alignment horizontal="center" vertical="center"/>
    </xf>
    <xf numFmtId="0" fontId="0" fillId="0" borderId="4" xfId="0" applyBorder="1" applyAlignment="1" applyProtection="1">
      <alignment horizontal="center" vertical="center"/>
    </xf>
    <xf numFmtId="0" fontId="0" fillId="0" borderId="5" xfId="0" applyBorder="1" applyAlignment="1" applyProtection="1">
      <alignment horizontal="center" vertical="center"/>
    </xf>
    <xf numFmtId="0" fontId="2" fillId="0" borderId="3" xfId="0" applyFont="1" applyBorder="1" applyAlignment="1" applyProtection="1">
      <alignment horizontal="center" vertical="center" shrinkToFit="1"/>
      <protection locked="0"/>
    </xf>
    <xf numFmtId="0" fontId="2" fillId="0" borderId="4" xfId="0" applyFont="1" applyBorder="1" applyAlignment="1" applyProtection="1">
      <alignment horizontal="center" vertical="center" shrinkToFit="1"/>
      <protection locked="0"/>
    </xf>
    <xf numFmtId="0" fontId="2" fillId="0" borderId="5" xfId="0" applyFont="1" applyBorder="1" applyAlignment="1" applyProtection="1">
      <alignment horizontal="center" vertical="center" shrinkToFit="1"/>
      <protection locked="0"/>
    </xf>
    <xf numFmtId="0" fontId="0" fillId="4" borderId="3" xfId="0" applyNumberFormat="1" applyFill="1" applyBorder="1" applyAlignment="1" applyProtection="1">
      <alignment horizontal="center" vertical="center"/>
    </xf>
    <xf numFmtId="0" fontId="0" fillId="4" borderId="4" xfId="0" applyNumberFormat="1" applyFill="1" applyBorder="1" applyAlignment="1" applyProtection="1">
      <alignment horizontal="center" vertical="center"/>
    </xf>
    <xf numFmtId="38" fontId="0" fillId="0" borderId="5" xfId="1" applyFont="1" applyBorder="1" applyAlignment="1" applyProtection="1">
      <alignment horizontal="center" vertical="center"/>
      <protection locked="0"/>
    </xf>
    <xf numFmtId="0" fontId="47" fillId="4" borderId="3" xfId="0" applyNumberFormat="1" applyFont="1" applyFill="1" applyBorder="1" applyAlignment="1" applyProtection="1">
      <alignment horizontal="center" vertical="center"/>
    </xf>
    <xf numFmtId="0" fontId="47" fillId="4" borderId="4" xfId="0" applyNumberFormat="1" applyFont="1" applyFill="1" applyBorder="1" applyAlignment="1" applyProtection="1">
      <alignment horizontal="center" vertical="center"/>
    </xf>
    <xf numFmtId="0" fontId="42" fillId="0" borderId="3" xfId="0" applyFont="1" applyBorder="1" applyAlignment="1" applyProtection="1">
      <alignment horizontal="center" vertical="center"/>
      <protection locked="0"/>
    </xf>
    <xf numFmtId="38" fontId="0" fillId="0" borderId="5" xfId="1" applyNumberFormat="1" applyFont="1" applyBorder="1" applyAlignment="1" applyProtection="1">
      <alignment horizontal="center" vertical="center"/>
      <protection locked="0"/>
    </xf>
    <xf numFmtId="0" fontId="0" fillId="0" borderId="16" xfId="0" applyBorder="1" applyAlignment="1" applyProtection="1">
      <alignment horizontal="center" vertical="center"/>
    </xf>
    <xf numFmtId="0" fontId="0" fillId="0" borderId="2" xfId="0" applyBorder="1" applyAlignment="1" applyProtection="1">
      <alignment horizontal="right" vertical="center"/>
    </xf>
    <xf numFmtId="0" fontId="0" fillId="0" borderId="0" xfId="0" applyBorder="1" applyAlignment="1" applyProtection="1">
      <alignment horizontal="right" vertical="center"/>
    </xf>
    <xf numFmtId="0" fontId="0" fillId="0" borderId="1" xfId="0" applyBorder="1" applyAlignment="1" applyProtection="1">
      <alignment horizontal="center" vertical="center"/>
    </xf>
    <xf numFmtId="0" fontId="0" fillId="0" borderId="5" xfId="0" applyFill="1" applyBorder="1" applyAlignment="1" applyProtection="1">
      <alignment horizontal="center" vertical="center"/>
      <protection locked="0"/>
    </xf>
    <xf numFmtId="0" fontId="0" fillId="0" borderId="1" xfId="0" applyFill="1" applyBorder="1" applyAlignment="1" applyProtection="1">
      <alignment horizontal="center" vertical="center"/>
      <protection locked="0"/>
    </xf>
    <xf numFmtId="0" fontId="4" fillId="8" borderId="0" xfId="0" applyFont="1" applyFill="1" applyAlignment="1" applyProtection="1">
      <alignment vertical="center"/>
    </xf>
    <xf numFmtId="0" fontId="0" fillId="0" borderId="2" xfId="0" applyBorder="1" applyAlignment="1" applyProtection="1">
      <alignment horizontal="right" vertical="center"/>
      <protection locked="0"/>
    </xf>
    <xf numFmtId="0" fontId="0" fillId="0" borderId="0" xfId="0" applyBorder="1" applyAlignment="1" applyProtection="1">
      <alignment horizontal="right" vertical="center"/>
      <protection locked="0"/>
    </xf>
    <xf numFmtId="0" fontId="49" fillId="0" borderId="69" xfId="0" applyFont="1" applyBorder="1" applyAlignment="1">
      <alignment horizontal="center" vertical="center" textRotation="255" wrapText="1"/>
    </xf>
    <xf numFmtId="0" fontId="49" fillId="0" borderId="72" xfId="0" applyFont="1" applyBorder="1" applyAlignment="1">
      <alignment horizontal="center" vertical="center" textRotation="255" wrapText="1"/>
    </xf>
    <xf numFmtId="0" fontId="49" fillId="0" borderId="89" xfId="0" applyFont="1" applyBorder="1" applyAlignment="1">
      <alignment horizontal="center" vertical="center" textRotation="255" wrapText="1"/>
    </xf>
    <xf numFmtId="0" fontId="49" fillId="10" borderId="70" xfId="0" applyFont="1" applyFill="1" applyBorder="1" applyAlignment="1">
      <alignment horizontal="center" vertical="center" textRotation="255" wrapText="1"/>
    </xf>
    <xf numFmtId="0" fontId="49" fillId="10" borderId="6" xfId="0" applyFont="1" applyFill="1" applyBorder="1" applyAlignment="1">
      <alignment horizontal="center" vertical="center" textRotation="255" wrapText="1"/>
    </xf>
    <xf numFmtId="0" fontId="49" fillId="10" borderId="48" xfId="0" applyFont="1" applyFill="1" applyBorder="1" applyAlignment="1">
      <alignment horizontal="center" vertical="center" textRotation="255" wrapText="1"/>
    </xf>
    <xf numFmtId="0" fontId="49" fillId="0" borderId="47" xfId="0" applyFont="1" applyBorder="1" applyAlignment="1">
      <alignment vertical="center" textRotation="255"/>
    </xf>
    <xf numFmtId="0" fontId="49" fillId="0" borderId="6" xfId="0" applyFont="1" applyBorder="1" applyAlignment="1">
      <alignment vertical="center" textRotation="255"/>
    </xf>
    <xf numFmtId="0" fontId="49" fillId="0" borderId="48" xfId="0" applyFont="1" applyBorder="1" applyAlignment="1">
      <alignment vertical="center" textRotation="255"/>
    </xf>
    <xf numFmtId="0" fontId="49" fillId="0" borderId="85" xfId="0" applyFont="1" applyBorder="1" applyAlignment="1">
      <alignment horizontal="center" vertical="center" textRotation="255" wrapText="1"/>
    </xf>
    <xf numFmtId="0" fontId="49" fillId="0" borderId="87" xfId="0" applyFont="1" applyBorder="1" applyAlignment="1">
      <alignment horizontal="center" vertical="center" textRotation="255" wrapText="1"/>
    </xf>
    <xf numFmtId="0" fontId="49" fillId="0" borderId="90" xfId="0" applyFont="1" applyBorder="1" applyAlignment="1">
      <alignment horizontal="center" vertical="center" textRotation="255" wrapText="1"/>
    </xf>
    <xf numFmtId="0" fontId="49" fillId="0" borderId="33" xfId="0" applyFont="1" applyBorder="1" applyAlignment="1">
      <alignment horizontal="center" vertical="center" textRotation="255" wrapText="1"/>
    </xf>
    <xf numFmtId="0" fontId="49" fillId="0" borderId="0" xfId="0" applyFont="1" applyAlignment="1">
      <alignment horizontal="center" vertical="center" textRotation="255" wrapText="1"/>
    </xf>
    <xf numFmtId="0" fontId="49" fillId="0" borderId="16" xfId="0" applyFont="1" applyBorder="1" applyAlignment="1">
      <alignment horizontal="center" vertical="center" textRotation="255" wrapText="1"/>
    </xf>
    <xf numFmtId="0" fontId="49" fillId="0" borderId="35" xfId="0" applyFont="1" applyBorder="1" applyAlignment="1">
      <alignment horizontal="center" vertical="center" textRotation="255" wrapText="1"/>
    </xf>
    <xf numFmtId="0" fontId="49" fillId="0" borderId="21" xfId="0" applyFont="1" applyBorder="1" applyAlignment="1">
      <alignment horizontal="center" vertical="center" textRotation="255" wrapText="1"/>
    </xf>
    <xf numFmtId="0" fontId="49" fillId="0" borderId="22" xfId="0" applyFont="1" applyBorder="1" applyAlignment="1">
      <alignment horizontal="center" vertical="center" textRotation="255" wrapText="1"/>
    </xf>
    <xf numFmtId="0" fontId="49" fillId="0" borderId="47" xfId="0" applyFont="1" applyBorder="1" applyAlignment="1">
      <alignment horizontal="center" vertical="center" textRotation="255"/>
    </xf>
    <xf numFmtId="0" fontId="49" fillId="0" borderId="6" xfId="0" applyFont="1" applyBorder="1" applyAlignment="1">
      <alignment horizontal="center" vertical="center" textRotation="255"/>
    </xf>
    <xf numFmtId="0" fontId="49" fillId="0" borderId="48" xfId="0" applyFont="1" applyBorder="1" applyAlignment="1">
      <alignment horizontal="center" vertical="center" textRotation="255"/>
    </xf>
    <xf numFmtId="0" fontId="49" fillId="11" borderId="0" xfId="0" applyFont="1" applyFill="1" applyAlignment="1">
      <alignment vertical="top" wrapText="1"/>
    </xf>
    <xf numFmtId="0" fontId="59" fillId="0" borderId="0" xfId="0" applyFont="1" applyAlignment="1">
      <alignment horizontal="center" vertical="center" wrapText="1"/>
    </xf>
    <xf numFmtId="0" fontId="49" fillId="12" borderId="70" xfId="0" applyFont="1" applyFill="1" applyBorder="1" applyAlignment="1">
      <alignment horizontal="center" vertical="center" textRotation="255" wrapText="1"/>
    </xf>
    <xf numFmtId="0" fontId="49" fillId="12" borderId="6" xfId="0" applyFont="1" applyFill="1" applyBorder="1" applyAlignment="1">
      <alignment horizontal="center" vertical="center" textRotation="255" wrapText="1"/>
    </xf>
    <xf numFmtId="0" fontId="49" fillId="12" borderId="6" xfId="0" applyFont="1" applyFill="1" applyBorder="1" applyAlignment="1">
      <alignment horizontal="center" vertical="top" textRotation="255" wrapText="1"/>
    </xf>
    <xf numFmtId="0" fontId="49" fillId="12" borderId="91" xfId="0" applyFont="1" applyFill="1" applyBorder="1" applyAlignment="1">
      <alignment horizontal="center" vertical="top" textRotation="255" wrapText="1"/>
    </xf>
    <xf numFmtId="0" fontId="59" fillId="9" borderId="100" xfId="0" applyFont="1" applyFill="1" applyBorder="1" applyAlignment="1">
      <alignment horizontal="center" vertical="center" wrapText="1"/>
    </xf>
    <xf numFmtId="0" fontId="59" fillId="9" borderId="86" xfId="0" applyFont="1" applyFill="1" applyBorder="1" applyAlignment="1">
      <alignment horizontal="center" vertical="center" wrapText="1"/>
    </xf>
    <xf numFmtId="0" fontId="49" fillId="0" borderId="0" xfId="0" applyFont="1" applyAlignment="1">
      <alignment vertical="top" wrapText="1"/>
    </xf>
    <xf numFmtId="0" fontId="14" fillId="0" borderId="0" xfId="0" applyFont="1" applyAlignment="1">
      <alignment vertical="center" shrinkToFit="1"/>
    </xf>
    <xf numFmtId="0" fontId="11" fillId="0" borderId="0" xfId="0" applyFont="1" applyAlignment="1">
      <alignment horizontal="center" vertical="center" shrinkToFit="1"/>
    </xf>
    <xf numFmtId="0" fontId="11" fillId="0" borderId="0" xfId="0" applyFont="1" applyAlignment="1">
      <alignment horizontal="center" vertical="center" wrapText="1"/>
    </xf>
    <xf numFmtId="0" fontId="11" fillId="0" borderId="0" xfId="0" applyFont="1" applyAlignment="1">
      <alignment horizontal="center" vertical="center"/>
    </xf>
    <xf numFmtId="0" fontId="11" fillId="0" borderId="0" xfId="0" applyFont="1" applyAlignment="1">
      <alignment horizontal="left" vertical="center"/>
    </xf>
    <xf numFmtId="49" fontId="11" fillId="0" borderId="0" xfId="0" applyNumberFormat="1" applyFont="1" applyAlignment="1">
      <alignment horizontal="left" vertical="center"/>
    </xf>
    <xf numFmtId="49" fontId="11" fillId="0" borderId="0" xfId="0" applyNumberFormat="1" applyFont="1" applyAlignment="1">
      <alignment horizontal="center" vertical="center" shrinkToFit="1"/>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1" fillId="0" borderId="4" xfId="0" applyNumberFormat="1" applyFont="1" applyBorder="1" applyAlignment="1">
      <alignment horizontal="center" vertical="center"/>
    </xf>
    <xf numFmtId="0" fontId="11" fillId="0" borderId="5" xfId="0" applyNumberFormat="1" applyFont="1" applyBorder="1" applyAlignment="1">
      <alignment horizontal="center" vertical="center"/>
    </xf>
    <xf numFmtId="0" fontId="13" fillId="0" borderId="3" xfId="0" applyFont="1" applyBorder="1" applyAlignment="1">
      <alignment horizontal="left" vertical="center"/>
    </xf>
    <xf numFmtId="0" fontId="13" fillId="0" borderId="4" xfId="0" applyFont="1" applyBorder="1" applyAlignment="1">
      <alignment horizontal="left" vertical="center"/>
    </xf>
    <xf numFmtId="0" fontId="11" fillId="0" borderId="4" xfId="0" applyNumberFormat="1" applyFont="1" applyBorder="1" applyAlignment="1">
      <alignment horizontal="right" vertical="center" shrinkToFit="1"/>
    </xf>
    <xf numFmtId="0" fontId="11" fillId="0" borderId="4" xfId="0" applyFont="1" applyBorder="1" applyAlignment="1">
      <alignment horizontal="left" vertical="center" shrinkToFit="1"/>
    </xf>
    <xf numFmtId="0" fontId="11" fillId="0" borderId="5" xfId="0" applyFont="1" applyBorder="1" applyAlignment="1">
      <alignment horizontal="left" vertical="center" shrinkToFit="1"/>
    </xf>
    <xf numFmtId="0" fontId="11" fillId="0" borderId="4" xfId="0" applyNumberFormat="1" applyFont="1" applyBorder="1" applyAlignment="1">
      <alignment horizontal="left" vertical="center" shrinkToFit="1"/>
    </xf>
    <xf numFmtId="0" fontId="11" fillId="0" borderId="5" xfId="0" applyNumberFormat="1" applyFont="1" applyBorder="1" applyAlignment="1">
      <alignment horizontal="left" vertical="center" shrinkToFit="1"/>
    </xf>
    <xf numFmtId="0" fontId="13" fillId="0" borderId="13"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3" fillId="0" borderId="2" xfId="0" applyFont="1" applyBorder="1" applyAlignment="1">
      <alignment horizontal="center" vertical="center"/>
    </xf>
    <xf numFmtId="0" fontId="13" fillId="0" borderId="0" xfId="0" applyFont="1" applyAlignment="1">
      <alignment horizontal="center"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4" xfId="0" applyFont="1" applyBorder="1" applyAlignment="1">
      <alignment horizontal="center" vertical="center" shrinkToFit="1"/>
    </xf>
    <xf numFmtId="0" fontId="13" fillId="0" borderId="5" xfId="0" applyFont="1" applyBorder="1" applyAlignment="1">
      <alignment horizontal="center" vertical="center" shrinkToFit="1"/>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38" fontId="11" fillId="0" borderId="0" xfId="0" applyNumberFormat="1" applyFont="1" applyAlignment="1">
      <alignment horizontal="center" vertical="center"/>
    </xf>
    <xf numFmtId="177" fontId="11" fillId="0" borderId="0" xfId="0" applyNumberFormat="1" applyFont="1" applyAlignment="1">
      <alignment horizontal="center" vertical="center"/>
    </xf>
    <xf numFmtId="176" fontId="11" fillId="0" borderId="0" xfId="0" applyNumberFormat="1" applyFont="1" applyAlignment="1">
      <alignment horizontal="center"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12" xfId="0" applyFont="1" applyBorder="1" applyAlignment="1">
      <alignment horizontal="center" vertical="center"/>
    </xf>
    <xf numFmtId="0" fontId="11" fillId="0" borderId="0" xfId="0" applyFont="1" applyAlignment="1">
      <alignment vertical="center" shrinkToFit="1"/>
    </xf>
    <xf numFmtId="0" fontId="11" fillId="0" borderId="0" xfId="0" applyFont="1" applyAlignment="1">
      <alignment horizontal="left" vertical="center" wrapText="1"/>
    </xf>
    <xf numFmtId="38" fontId="11" fillId="0" borderId="0" xfId="1" applyFont="1" applyAlignment="1">
      <alignment horizontal="center" vertical="center" shrinkToFit="1"/>
    </xf>
    <xf numFmtId="38" fontId="11" fillId="0" borderId="0" xfId="1" applyFont="1" applyAlignment="1">
      <alignment vertical="center" shrinkToFit="1"/>
    </xf>
    <xf numFmtId="0" fontId="11" fillId="0" borderId="0" xfId="0" applyFont="1" applyBorder="1" applyAlignment="1">
      <alignment horizontal="center" vertical="center"/>
    </xf>
    <xf numFmtId="0" fontId="11" fillId="0" borderId="0" xfId="0" applyNumberFormat="1" applyFont="1" applyBorder="1" applyAlignment="1">
      <alignment horizontal="center" vertical="center" shrinkToFit="1"/>
    </xf>
    <xf numFmtId="0" fontId="11" fillId="0" borderId="0" xfId="0" applyFont="1" applyAlignment="1">
      <alignment horizontal="right" vertical="center" shrinkToFit="1"/>
    </xf>
    <xf numFmtId="0" fontId="11" fillId="0" borderId="0" xfId="0" applyFont="1" applyAlignment="1">
      <alignment horizontal="left" vertical="center" shrinkToFit="1"/>
    </xf>
    <xf numFmtId="0" fontId="66" fillId="13" borderId="2" xfId="0" applyFont="1" applyFill="1" applyBorder="1" applyAlignment="1">
      <alignment vertical="center" shrinkToFit="1"/>
    </xf>
    <xf numFmtId="0" fontId="66" fillId="13" borderId="0" xfId="0" applyFont="1" applyFill="1" applyBorder="1" applyAlignment="1">
      <alignment vertical="center" shrinkToFit="1"/>
    </xf>
    <xf numFmtId="0" fontId="66" fillId="13" borderId="14" xfId="0" applyFont="1" applyFill="1" applyBorder="1" applyAlignment="1">
      <alignment vertical="center" shrinkToFit="1"/>
    </xf>
    <xf numFmtId="0" fontId="66" fillId="13" borderId="15" xfId="0" applyFont="1" applyFill="1" applyBorder="1" applyAlignment="1">
      <alignment vertical="center" shrinkToFit="1"/>
    </xf>
    <xf numFmtId="0" fontId="66" fillId="13" borderId="17" xfId="0" applyFont="1" applyFill="1" applyBorder="1" applyAlignment="1">
      <alignment vertical="center" shrinkToFit="1"/>
    </xf>
    <xf numFmtId="0" fontId="66" fillId="13" borderId="18" xfId="0" applyFont="1" applyFill="1" applyBorder="1" applyAlignment="1">
      <alignment vertical="center" shrinkToFit="1"/>
    </xf>
    <xf numFmtId="0" fontId="66" fillId="13" borderId="19" xfId="0" applyFont="1" applyFill="1" applyBorder="1" applyAlignment="1">
      <alignment vertical="center" shrinkToFit="1"/>
    </xf>
    <xf numFmtId="0" fontId="41" fillId="4" borderId="65" xfId="0" applyFont="1" applyFill="1" applyBorder="1" applyAlignment="1" applyProtection="1">
      <alignment horizontal="center" vertical="center"/>
      <protection locked="0"/>
    </xf>
    <xf numFmtId="0" fontId="41" fillId="4" borderId="38" xfId="0" applyFont="1" applyFill="1" applyBorder="1" applyAlignment="1" applyProtection="1">
      <alignment horizontal="center" vertical="center"/>
      <protection locked="0"/>
    </xf>
    <xf numFmtId="0" fontId="41" fillId="4" borderId="66" xfId="0" applyFont="1" applyFill="1" applyBorder="1" applyAlignment="1" applyProtection="1">
      <alignment horizontal="center" vertical="center"/>
      <protection locked="0"/>
    </xf>
    <xf numFmtId="0" fontId="41" fillId="4" borderId="64" xfId="0" applyFont="1" applyFill="1" applyBorder="1" applyAlignment="1" applyProtection="1">
      <alignment horizontal="center" vertical="center"/>
      <protection locked="0"/>
    </xf>
    <xf numFmtId="0" fontId="41" fillId="4" borderId="0" xfId="0" applyFont="1" applyFill="1" applyBorder="1" applyAlignment="1" applyProtection="1">
      <alignment horizontal="center" vertical="center"/>
      <protection locked="0"/>
    </xf>
    <xf numFmtId="0" fontId="41" fillId="4" borderId="63" xfId="0" applyFont="1" applyFill="1" applyBorder="1" applyAlignment="1" applyProtection="1">
      <alignment horizontal="center" vertical="center"/>
      <protection locked="0"/>
    </xf>
    <xf numFmtId="0" fontId="41" fillId="4" borderId="103" xfId="0" applyFont="1" applyFill="1" applyBorder="1" applyAlignment="1" applyProtection="1">
      <alignment horizontal="center" vertical="center"/>
      <protection locked="0"/>
    </xf>
    <xf numFmtId="0" fontId="41" fillId="4" borderId="67" xfId="0" applyFont="1" applyFill="1" applyBorder="1" applyAlignment="1" applyProtection="1">
      <alignment horizontal="center" vertical="center"/>
      <protection locked="0"/>
    </xf>
    <xf numFmtId="0" fontId="41" fillId="4" borderId="104" xfId="0" applyFont="1" applyFill="1" applyBorder="1" applyAlignment="1" applyProtection="1">
      <alignment horizontal="center" vertical="center"/>
      <protection locked="0"/>
    </xf>
    <xf numFmtId="0" fontId="18" fillId="0" borderId="32" xfId="0" applyFont="1" applyBorder="1" applyAlignment="1">
      <alignment horizontal="left" vertical="center"/>
    </xf>
    <xf numFmtId="0" fontId="18" fillId="0" borderId="14" xfId="0" applyFont="1" applyBorder="1" applyAlignment="1">
      <alignment horizontal="left" vertical="center"/>
    </xf>
    <xf numFmtId="0" fontId="18" fillId="0" borderId="15" xfId="0" applyFont="1" applyBorder="1" applyAlignment="1">
      <alignment horizontal="left" vertical="center"/>
    </xf>
    <xf numFmtId="0" fontId="18" fillId="0" borderId="35" xfId="0" applyFont="1" applyBorder="1" applyAlignment="1">
      <alignment horizontal="left" vertical="center"/>
    </xf>
    <xf numFmtId="0" fontId="18" fillId="0" borderId="21" xfId="0" applyFont="1" applyBorder="1" applyAlignment="1">
      <alignment horizontal="left" vertical="center"/>
    </xf>
    <xf numFmtId="0" fontId="18" fillId="0" borderId="22" xfId="0" applyFont="1" applyBorder="1" applyAlignment="1">
      <alignment horizontal="left" vertical="center"/>
    </xf>
    <xf numFmtId="38" fontId="18" fillId="0" borderId="13" xfId="1" applyFont="1" applyBorder="1" applyAlignment="1">
      <alignment horizontal="right" vertical="center" wrapText="1"/>
    </xf>
    <xf numFmtId="38" fontId="18" fillId="0" borderId="14" xfId="1" applyFont="1" applyBorder="1" applyAlignment="1">
      <alignment horizontal="right" vertical="center" wrapText="1"/>
    </xf>
    <xf numFmtId="38" fontId="18" fillId="0" borderId="20" xfId="1" applyFont="1" applyBorder="1" applyAlignment="1">
      <alignment horizontal="right" vertical="center" wrapText="1"/>
    </xf>
    <xf numFmtId="38" fontId="18" fillId="0" borderId="21" xfId="1" applyFont="1" applyBorder="1" applyAlignment="1">
      <alignment horizontal="right" vertical="center" wrapText="1"/>
    </xf>
    <xf numFmtId="0" fontId="18" fillId="0" borderId="14" xfId="0" applyFont="1" applyBorder="1" applyAlignment="1">
      <alignment horizontal="center" vertical="center" wrapText="1"/>
    </xf>
    <xf numFmtId="0" fontId="18" fillId="0" borderId="31"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37" xfId="0" applyFont="1" applyBorder="1" applyAlignment="1">
      <alignment horizontal="left" vertical="center" wrapText="1"/>
    </xf>
    <xf numFmtId="0" fontId="18" fillId="0" borderId="38" xfId="0" applyFont="1" applyBorder="1" applyAlignment="1">
      <alignment horizontal="left" vertical="center" wrapText="1"/>
    </xf>
    <xf numFmtId="0" fontId="18" fillId="0" borderId="39" xfId="0" applyFont="1" applyBorder="1" applyAlignment="1">
      <alignment horizontal="left" vertical="center" wrapText="1"/>
    </xf>
    <xf numFmtId="0" fontId="18" fillId="0" borderId="35" xfId="0" applyFont="1" applyBorder="1" applyAlignment="1">
      <alignment horizontal="left" vertical="center" wrapText="1"/>
    </xf>
    <xf numFmtId="0" fontId="18" fillId="0" borderId="21" xfId="0" applyFont="1" applyBorder="1" applyAlignment="1">
      <alignment horizontal="left" vertical="center" wrapText="1"/>
    </xf>
    <xf numFmtId="0" fontId="18" fillId="0" borderId="22" xfId="0" applyFont="1" applyBorder="1" applyAlignment="1">
      <alignment horizontal="left" vertical="center" wrapText="1"/>
    </xf>
    <xf numFmtId="38" fontId="18" fillId="0" borderId="40" xfId="1" applyFont="1" applyBorder="1" applyAlignment="1">
      <alignment horizontal="right" vertical="center" wrapText="1"/>
    </xf>
    <xf numFmtId="38" fontId="18" fillId="0" borderId="38" xfId="1" applyFont="1" applyBorder="1" applyAlignment="1">
      <alignment horizontal="right" vertical="center" wrapText="1"/>
    </xf>
    <xf numFmtId="0" fontId="18" fillId="0" borderId="38" xfId="0" applyFont="1" applyBorder="1" applyAlignment="1">
      <alignment horizontal="center" vertical="center" wrapText="1"/>
    </xf>
    <xf numFmtId="0" fontId="18" fillId="0" borderId="41" xfId="0" applyFont="1" applyBorder="1" applyAlignment="1">
      <alignment horizontal="center" vertical="center" wrapText="1"/>
    </xf>
    <xf numFmtId="0" fontId="18" fillId="0" borderId="33" xfId="0" applyFont="1" applyBorder="1" applyAlignment="1">
      <alignment horizontal="left" vertical="center" wrapText="1"/>
    </xf>
    <xf numFmtId="0" fontId="18" fillId="0" borderId="0" xfId="0" applyFont="1" applyAlignment="1">
      <alignment horizontal="left" vertical="center" wrapText="1"/>
    </xf>
    <xf numFmtId="0" fontId="18" fillId="0" borderId="16" xfId="0" applyFont="1" applyBorder="1" applyAlignment="1">
      <alignment horizontal="left" vertical="center" wrapText="1"/>
    </xf>
    <xf numFmtId="0" fontId="18" fillId="0" borderId="43" xfId="0" applyFont="1" applyBorder="1" applyAlignment="1">
      <alignment horizontal="left" vertical="center" wrapText="1"/>
    </xf>
    <xf numFmtId="0" fontId="18" fillId="0" borderId="18" xfId="0" applyFont="1" applyBorder="1" applyAlignment="1">
      <alignment horizontal="left" vertical="center" wrapText="1"/>
    </xf>
    <xf numFmtId="0" fontId="18" fillId="0" borderId="19" xfId="0" applyFont="1" applyBorder="1" applyAlignment="1">
      <alignment horizontal="left" vertical="center" wrapText="1"/>
    </xf>
    <xf numFmtId="38" fontId="18" fillId="0" borderId="26" xfId="1" applyFont="1" applyBorder="1" applyAlignment="1">
      <alignment horizontal="right" vertical="center" wrapText="1"/>
    </xf>
    <xf numFmtId="38" fontId="18" fillId="0" borderId="27" xfId="1" applyFont="1" applyBorder="1" applyAlignment="1">
      <alignment horizontal="right" vertical="center" wrapText="1"/>
    </xf>
    <xf numFmtId="38" fontId="18" fillId="0" borderId="17" xfId="1" applyFont="1" applyBorder="1" applyAlignment="1">
      <alignment horizontal="right" vertical="center" wrapText="1"/>
    </xf>
    <xf numFmtId="38" fontId="18" fillId="0" borderId="18" xfId="1" applyFont="1" applyBorder="1" applyAlignment="1">
      <alignment horizontal="right" vertical="center" wrapText="1"/>
    </xf>
    <xf numFmtId="0" fontId="18" fillId="0" borderId="0" xfId="0" applyFont="1" applyAlignment="1">
      <alignment horizontal="center" vertical="center" wrapText="1"/>
    </xf>
    <xf numFmtId="0" fontId="18" fillId="0" borderId="34"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30" xfId="0" applyFont="1" applyBorder="1" applyAlignment="1">
      <alignment horizontal="center" vertical="center" wrapText="1"/>
    </xf>
    <xf numFmtId="0" fontId="18" fillId="0" borderId="29" xfId="0" applyFont="1" applyBorder="1" applyAlignment="1">
      <alignment horizontal="left" vertical="center"/>
    </xf>
    <xf numFmtId="0" fontId="18" fillId="0" borderId="4" xfId="0" applyFont="1" applyBorder="1" applyAlignment="1">
      <alignment horizontal="left" vertical="center"/>
    </xf>
    <xf numFmtId="0" fontId="18" fillId="0" borderId="5" xfId="0" applyFont="1" applyBorder="1" applyAlignment="1">
      <alignment horizontal="left" vertical="center"/>
    </xf>
    <xf numFmtId="0" fontId="18" fillId="0" borderId="32" xfId="0" applyFont="1" applyBorder="1" applyAlignment="1">
      <alignment horizontal="left" vertical="center" wrapText="1"/>
    </xf>
    <xf numFmtId="0" fontId="18" fillId="0" borderId="14" xfId="0" applyFont="1" applyBorder="1" applyAlignment="1">
      <alignment horizontal="left" vertical="center" wrapText="1"/>
    </xf>
    <xf numFmtId="0" fontId="18" fillId="0" borderId="15" xfId="0" applyFont="1" applyBorder="1" applyAlignment="1">
      <alignment horizontal="left" vertical="center" wrapText="1"/>
    </xf>
    <xf numFmtId="38" fontId="18" fillId="0" borderId="2" xfId="1" applyFont="1" applyBorder="1" applyAlignment="1">
      <alignment horizontal="right" vertical="center" wrapText="1"/>
    </xf>
    <xf numFmtId="38" fontId="18" fillId="0" borderId="0" xfId="1" applyFont="1" applyBorder="1" applyAlignment="1">
      <alignment horizontal="right" vertical="center" wrapText="1"/>
    </xf>
    <xf numFmtId="0" fontId="18" fillId="0" borderId="44" xfId="0" applyFont="1" applyBorder="1" applyAlignment="1">
      <alignment horizontal="left" vertical="center" wrapText="1"/>
    </xf>
    <xf numFmtId="0" fontId="18" fillId="0" borderId="27" xfId="0" applyFont="1" applyBorder="1" applyAlignment="1">
      <alignment horizontal="left" vertical="center"/>
    </xf>
    <xf numFmtId="0" fontId="18" fillId="0" borderId="45" xfId="0" applyFont="1" applyBorder="1" applyAlignment="1">
      <alignment horizontal="left" vertical="center"/>
    </xf>
    <xf numFmtId="0" fontId="18" fillId="0" borderId="27" xfId="0" applyFont="1" applyBorder="1" applyAlignment="1">
      <alignment horizontal="center" vertical="center" wrapText="1"/>
    </xf>
    <xf numFmtId="0" fontId="18" fillId="0" borderId="28" xfId="0" applyFont="1" applyBorder="1" applyAlignment="1">
      <alignment horizontal="center" vertical="center" wrapText="1"/>
    </xf>
    <xf numFmtId="0" fontId="18" fillId="0" borderId="43" xfId="0" applyFont="1" applyBorder="1" applyAlignment="1">
      <alignment horizontal="left" vertical="center"/>
    </xf>
    <xf numFmtId="0" fontId="18" fillId="0" borderId="18" xfId="0" applyFont="1" applyBorder="1" applyAlignment="1">
      <alignment horizontal="left" vertical="center"/>
    </xf>
    <xf numFmtId="0" fontId="18" fillId="0" borderId="19" xfId="0" applyFont="1" applyBorder="1" applyAlignment="1">
      <alignment horizontal="left" vertical="center"/>
    </xf>
    <xf numFmtId="0" fontId="18" fillId="0" borderId="33" xfId="0" applyFont="1" applyBorder="1" applyAlignment="1">
      <alignment horizontal="left" vertical="center"/>
    </xf>
    <xf numFmtId="0" fontId="18" fillId="0" borderId="0" xfId="0" applyFont="1" applyAlignment="1">
      <alignment horizontal="left" vertical="center"/>
    </xf>
    <xf numFmtId="0" fontId="18" fillId="0" borderId="16" xfId="0" applyFont="1" applyBorder="1" applyAlignment="1">
      <alignment horizontal="left" vertical="center"/>
    </xf>
    <xf numFmtId="0" fontId="18" fillId="0" borderId="23" xfId="0" applyFont="1" applyBorder="1" applyAlignment="1">
      <alignment horizontal="left" vertical="center"/>
    </xf>
    <xf numFmtId="0" fontId="18" fillId="0" borderId="24" xfId="0" applyFont="1" applyBorder="1" applyAlignment="1">
      <alignment horizontal="left" vertical="center"/>
    </xf>
    <xf numFmtId="0" fontId="18" fillId="0" borderId="25" xfId="0" applyFont="1" applyBorder="1" applyAlignment="1">
      <alignment horizontal="left" vertical="center"/>
    </xf>
    <xf numFmtId="0" fontId="18" fillId="0" borderId="1" xfId="0" applyFont="1" applyBorder="1" applyAlignment="1">
      <alignment horizontal="center" vertical="center"/>
    </xf>
    <xf numFmtId="38" fontId="18" fillId="0" borderId="1" xfId="0" applyNumberFormat="1" applyFont="1" applyBorder="1" applyAlignment="1">
      <alignment horizontal="center" vertical="center" shrinkToFit="1"/>
    </xf>
    <xf numFmtId="0" fontId="18" fillId="0" borderId="1" xfId="0" applyFont="1" applyBorder="1" applyAlignment="1">
      <alignment horizontal="center" vertical="center" shrinkToFit="1"/>
    </xf>
    <xf numFmtId="0" fontId="18" fillId="0" borderId="11" xfId="0" applyFont="1" applyBorder="1" applyAlignment="1">
      <alignment horizontal="center" vertical="center"/>
    </xf>
    <xf numFmtId="38" fontId="18" fillId="0" borderId="13" xfId="1" applyFont="1" applyBorder="1" applyAlignment="1">
      <alignment horizontal="center" vertical="center"/>
    </xf>
    <xf numFmtId="38" fontId="18" fillId="0" borderId="14" xfId="1" applyFont="1" applyBorder="1" applyAlignment="1">
      <alignment horizontal="center" vertical="center"/>
    </xf>
    <xf numFmtId="38" fontId="18" fillId="0" borderId="15" xfId="1" applyFont="1" applyBorder="1" applyAlignment="1">
      <alignment horizontal="center" vertical="center"/>
    </xf>
    <xf numFmtId="38" fontId="18" fillId="0" borderId="20" xfId="1" applyFont="1" applyBorder="1" applyAlignment="1">
      <alignment horizontal="center" vertical="center"/>
    </xf>
    <xf numFmtId="38" fontId="18" fillId="0" borderId="21" xfId="1" applyFont="1" applyBorder="1" applyAlignment="1">
      <alignment horizontal="center" vertical="center"/>
    </xf>
    <xf numFmtId="38" fontId="18" fillId="0" borderId="22" xfId="1" applyFont="1" applyBorder="1" applyAlignment="1">
      <alignment horizontal="center" vertical="center"/>
    </xf>
    <xf numFmtId="0" fontId="17" fillId="0" borderId="0" xfId="0" applyFont="1" applyAlignment="1">
      <alignment horizontal="left" vertical="center"/>
    </xf>
    <xf numFmtId="0" fontId="18" fillId="0" borderId="13"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19" xfId="0" applyFont="1" applyBorder="1" applyAlignment="1">
      <alignment horizontal="center" vertical="center" wrapText="1"/>
    </xf>
    <xf numFmtId="0" fontId="21" fillId="0" borderId="14" xfId="0" applyFont="1" applyBorder="1" applyAlignment="1">
      <alignment horizontal="center" vertical="center" shrinkToFit="1"/>
    </xf>
    <xf numFmtId="0" fontId="21" fillId="0" borderId="15" xfId="0" applyFont="1" applyBorder="1" applyAlignment="1">
      <alignment horizontal="center" vertical="center" shrinkToFit="1"/>
    </xf>
    <xf numFmtId="0" fontId="21" fillId="0" borderId="0" xfId="0" applyFont="1" applyBorder="1" applyAlignment="1">
      <alignment horizontal="center" vertical="center" shrinkToFit="1"/>
    </xf>
    <xf numFmtId="0" fontId="21" fillId="0" borderId="16" xfId="0" applyFont="1" applyBorder="1" applyAlignment="1">
      <alignment horizontal="center" vertical="center" shrinkToFit="1"/>
    </xf>
    <xf numFmtId="0" fontId="20" fillId="0" borderId="0" xfId="0" applyFont="1" applyAlignment="1">
      <alignment horizontal="center" vertical="center" shrinkToFit="1"/>
    </xf>
    <xf numFmtId="0" fontId="20" fillId="0" borderId="16" xfId="0" applyFont="1" applyBorder="1" applyAlignment="1">
      <alignment horizontal="center" vertical="center" shrinkToFit="1"/>
    </xf>
    <xf numFmtId="0" fontId="18" fillId="0" borderId="18" xfId="0" applyFont="1" applyBorder="1" applyAlignment="1">
      <alignment horizontal="center" vertical="center"/>
    </xf>
    <xf numFmtId="0" fontId="18" fillId="0" borderId="0" xfId="0" applyFont="1" applyAlignment="1">
      <alignment horizontal="center" vertical="center" shrinkToFit="1"/>
    </xf>
    <xf numFmtId="0" fontId="18" fillId="0" borderId="0" xfId="0" applyFont="1" applyAlignment="1">
      <alignment horizontal="center" vertical="center"/>
    </xf>
    <xf numFmtId="176" fontId="18" fillId="0" borderId="0" xfId="0" applyNumberFormat="1" applyFont="1" applyAlignment="1">
      <alignment horizontal="center" vertical="center"/>
    </xf>
    <xf numFmtId="0" fontId="18" fillId="0" borderId="0" xfId="0" applyFont="1" applyAlignment="1">
      <alignment horizontal="left" vertical="center" shrinkToFit="1"/>
    </xf>
    <xf numFmtId="0" fontId="18" fillId="0" borderId="0" xfId="0" applyFont="1" applyAlignment="1">
      <alignment vertical="center" shrinkToFit="1"/>
    </xf>
    <xf numFmtId="49" fontId="18" fillId="0" borderId="0" xfId="0" applyNumberFormat="1" applyFont="1" applyAlignment="1">
      <alignment horizontal="center" vertical="center"/>
    </xf>
    <xf numFmtId="0" fontId="13" fillId="0" borderId="1" xfId="0" applyFont="1" applyBorder="1" applyAlignment="1">
      <alignment horizontal="center" vertical="center" shrinkToFit="1"/>
    </xf>
    <xf numFmtId="0" fontId="11" fillId="0" borderId="18" xfId="0" applyFont="1" applyBorder="1" applyAlignment="1">
      <alignment horizontal="center" vertical="center" shrinkToFit="1"/>
    </xf>
    <xf numFmtId="0" fontId="11" fillId="0" borderId="4" xfId="0" applyNumberFormat="1" applyFont="1" applyBorder="1" applyAlignment="1">
      <alignment horizontal="center" vertical="center" wrapText="1"/>
    </xf>
    <xf numFmtId="0" fontId="11" fillId="0" borderId="4" xfId="0" applyNumberFormat="1" applyFont="1" applyBorder="1" applyAlignment="1">
      <alignment horizontal="right" vertical="center" wrapText="1" shrinkToFit="1"/>
    </xf>
    <xf numFmtId="49" fontId="11" fillId="0" borderId="0" xfId="0" applyNumberFormat="1" applyFont="1" applyBorder="1" applyAlignment="1">
      <alignment horizontal="center" vertical="center" shrinkToFit="1"/>
    </xf>
    <xf numFmtId="0" fontId="66" fillId="13" borderId="2" xfId="0" applyFont="1" applyFill="1" applyBorder="1" applyAlignment="1">
      <alignment horizontal="center" vertical="center"/>
    </xf>
    <xf numFmtId="0" fontId="66" fillId="13" borderId="0" xfId="0" applyFont="1" applyFill="1" applyBorder="1" applyAlignment="1">
      <alignment horizontal="center" vertical="center"/>
    </xf>
    <xf numFmtId="0" fontId="66" fillId="13" borderId="14" xfId="0" applyFont="1" applyFill="1" applyBorder="1" applyAlignment="1">
      <alignment horizontal="center" vertical="center"/>
    </xf>
    <xf numFmtId="0" fontId="66" fillId="13" borderId="15" xfId="0" applyFont="1" applyFill="1" applyBorder="1" applyAlignment="1">
      <alignment horizontal="center" vertical="center"/>
    </xf>
    <xf numFmtId="0" fontId="66" fillId="13" borderId="16" xfId="0" applyFont="1" applyFill="1" applyBorder="1" applyAlignment="1">
      <alignment horizontal="center" vertical="center"/>
    </xf>
    <xf numFmtId="0" fontId="66" fillId="13" borderId="17" xfId="0" applyFont="1" applyFill="1" applyBorder="1" applyAlignment="1">
      <alignment horizontal="center" vertical="center"/>
    </xf>
    <xf numFmtId="0" fontId="66" fillId="13" borderId="18" xfId="0" applyFont="1" applyFill="1" applyBorder="1" applyAlignment="1">
      <alignment horizontal="center" vertical="center"/>
    </xf>
    <xf numFmtId="0" fontId="66" fillId="13" borderId="19" xfId="0" applyFont="1" applyFill="1" applyBorder="1" applyAlignment="1">
      <alignment horizontal="center" vertical="center"/>
    </xf>
    <xf numFmtId="0" fontId="11" fillId="0" borderId="0" xfId="0" applyFont="1" applyAlignment="1">
      <alignment horizontal="left" vertical="top" wrapText="1"/>
    </xf>
    <xf numFmtId="178" fontId="11" fillId="0" borderId="0" xfId="0" applyNumberFormat="1" applyFont="1" applyAlignment="1">
      <alignment horizontal="center" vertical="top" shrinkToFit="1"/>
    </xf>
    <xf numFmtId="0" fontId="11" fillId="0" borderId="0" xfId="0" applyFont="1" applyAlignment="1">
      <alignment horizontal="center" vertical="top"/>
    </xf>
    <xf numFmtId="0" fontId="11" fillId="0" borderId="0" xfId="0" applyFont="1" applyBorder="1" applyAlignment="1">
      <alignment horizontal="center" vertical="center" shrinkToFit="1"/>
    </xf>
    <xf numFmtId="176" fontId="11" fillId="0" borderId="0" xfId="0" applyNumberFormat="1" applyFont="1" applyAlignment="1">
      <alignment horizontal="right" vertical="center"/>
    </xf>
    <xf numFmtId="0" fontId="23" fillId="0" borderId="0" xfId="0" applyFont="1" applyAlignment="1">
      <alignment vertical="center" shrinkToFit="1"/>
    </xf>
    <xf numFmtId="0" fontId="25" fillId="0" borderId="13" xfId="0" applyFont="1" applyBorder="1" applyAlignment="1">
      <alignment horizontal="center" vertical="center"/>
    </xf>
    <xf numFmtId="0" fontId="25" fillId="0" borderId="14" xfId="0" applyFont="1" applyBorder="1" applyAlignment="1">
      <alignment horizontal="center" vertical="center"/>
    </xf>
    <xf numFmtId="0" fontId="25" fillId="0" borderId="17" xfId="0" applyFont="1" applyBorder="1" applyAlignment="1">
      <alignment horizontal="center" vertical="center"/>
    </xf>
    <xf numFmtId="0" fontId="25" fillId="0" borderId="18" xfId="0" applyFont="1" applyBorder="1" applyAlignment="1">
      <alignment horizontal="center" vertical="center"/>
    </xf>
    <xf numFmtId="0" fontId="25" fillId="0" borderId="1" xfId="0" applyFont="1" applyBorder="1" applyAlignment="1">
      <alignment horizontal="center" vertical="center"/>
    </xf>
    <xf numFmtId="0" fontId="25" fillId="0" borderId="1" xfId="0" applyFont="1" applyBorder="1" applyAlignment="1">
      <alignment horizontal="center" vertical="center" shrinkToFit="1"/>
    </xf>
    <xf numFmtId="0" fontId="25" fillId="0" borderId="47" xfId="0" applyFont="1" applyBorder="1" applyAlignment="1">
      <alignment horizontal="center" vertical="center" wrapText="1"/>
    </xf>
    <xf numFmtId="0" fontId="25" fillId="0" borderId="48" xfId="0" applyFont="1" applyBorder="1" applyAlignment="1">
      <alignment horizontal="center" vertical="center" wrapText="1"/>
    </xf>
    <xf numFmtId="0" fontId="25" fillId="0" borderId="47" xfId="0" applyFont="1" applyBorder="1" applyAlignment="1">
      <alignment horizontal="center" vertical="center"/>
    </xf>
    <xf numFmtId="0" fontId="25" fillId="0" borderId="48" xfId="0" applyFont="1" applyBorder="1" applyAlignment="1">
      <alignment horizontal="center" vertical="center"/>
    </xf>
    <xf numFmtId="0" fontId="25" fillId="0" borderId="1" xfId="0" applyNumberFormat="1" applyFont="1" applyBorder="1" applyAlignment="1">
      <alignment horizontal="center" vertical="center"/>
    </xf>
    <xf numFmtId="0" fontId="25" fillId="0" borderId="15" xfId="0" applyFont="1" applyBorder="1" applyAlignment="1">
      <alignment horizontal="center" vertical="center"/>
    </xf>
    <xf numFmtId="0" fontId="25" fillId="0" borderId="19" xfId="0" applyFont="1" applyBorder="1" applyAlignment="1">
      <alignment horizontal="center" vertical="center"/>
    </xf>
    <xf numFmtId="0" fontId="25" fillId="0" borderId="0" xfId="0" applyFont="1" applyAlignment="1">
      <alignment horizontal="center" vertical="center"/>
    </xf>
    <xf numFmtId="0" fontId="29" fillId="0" borderId="0" xfId="0" applyFont="1" applyAlignment="1">
      <alignment horizontal="left" vertical="center" wrapText="1"/>
    </xf>
    <xf numFmtId="0" fontId="25" fillId="0" borderId="13" xfId="0" quotePrefix="1" applyFont="1" applyBorder="1" applyAlignment="1">
      <alignment horizontal="center" vertical="center"/>
    </xf>
    <xf numFmtId="0" fontId="25" fillId="0" borderId="14" xfId="0" quotePrefix="1" applyFont="1" applyBorder="1" applyAlignment="1">
      <alignment horizontal="center" vertical="center"/>
    </xf>
    <xf numFmtId="0" fontId="25" fillId="0" borderId="15" xfId="0" quotePrefix="1" applyFont="1" applyBorder="1" applyAlignment="1">
      <alignment horizontal="center" vertical="center"/>
    </xf>
    <xf numFmtId="0" fontId="25" fillId="0" borderId="2" xfId="0" quotePrefix="1" applyFont="1" applyBorder="1" applyAlignment="1">
      <alignment horizontal="center" vertical="center"/>
    </xf>
    <xf numFmtId="0" fontId="25" fillId="0" borderId="0" xfId="0" quotePrefix="1" applyFont="1" applyAlignment="1">
      <alignment horizontal="center" vertical="center"/>
    </xf>
    <xf numFmtId="0" fontId="25" fillId="0" borderId="16" xfId="0" quotePrefix="1" applyFont="1" applyBorder="1" applyAlignment="1">
      <alignment horizontal="center" vertical="center"/>
    </xf>
    <xf numFmtId="0" fontId="25" fillId="0" borderId="17" xfId="0" quotePrefix="1" applyFont="1" applyBorder="1" applyAlignment="1">
      <alignment horizontal="center" vertical="center"/>
    </xf>
    <xf numFmtId="0" fontId="25" fillId="0" borderId="18" xfId="0" quotePrefix="1" applyFont="1" applyBorder="1" applyAlignment="1">
      <alignment horizontal="center" vertical="center"/>
    </xf>
    <xf numFmtId="0" fontId="25" fillId="0" borderId="19" xfId="0" quotePrefix="1" applyFont="1" applyBorder="1" applyAlignment="1">
      <alignment horizontal="center" vertical="center"/>
    </xf>
    <xf numFmtId="0" fontId="25" fillId="0" borderId="13" xfId="0" applyFont="1" applyBorder="1" applyAlignment="1">
      <alignment horizontal="right" vertical="center"/>
    </xf>
    <xf numFmtId="0" fontId="25" fillId="0" borderId="14" xfId="0" applyFont="1" applyBorder="1" applyAlignment="1">
      <alignment horizontal="right" vertical="center"/>
    </xf>
    <xf numFmtId="0" fontId="25" fillId="0" borderId="17" xfId="0" applyFont="1" applyBorder="1" applyAlignment="1">
      <alignment horizontal="right" vertical="center"/>
    </xf>
    <xf numFmtId="0" fontId="25" fillId="0" borderId="18" xfId="0" applyFont="1" applyBorder="1" applyAlignment="1">
      <alignment horizontal="right" vertical="center"/>
    </xf>
    <xf numFmtId="178" fontId="25" fillId="0" borderId="14" xfId="0" applyNumberFormat="1" applyFont="1" applyBorder="1" applyAlignment="1">
      <alignment horizontal="center" vertical="center"/>
    </xf>
    <xf numFmtId="178" fontId="25" fillId="0" borderId="18" xfId="0" applyNumberFormat="1" applyFont="1" applyBorder="1" applyAlignment="1">
      <alignment horizontal="center" vertical="center"/>
    </xf>
    <xf numFmtId="38" fontId="25" fillId="0" borderId="14" xfId="1" applyFont="1" applyBorder="1" applyAlignment="1">
      <alignment horizontal="center" vertical="center"/>
    </xf>
    <xf numFmtId="38" fontId="25" fillId="0" borderId="18" xfId="1" applyFont="1" applyBorder="1" applyAlignment="1">
      <alignment horizontal="center" vertical="center"/>
    </xf>
    <xf numFmtId="0" fontId="25" fillId="0" borderId="0" xfId="0" applyFont="1" applyAlignment="1">
      <alignment horizontal="center" vertical="center" shrinkToFit="1"/>
    </xf>
    <xf numFmtId="0" fontId="25" fillId="0" borderId="0" xfId="0" applyFont="1" applyAlignment="1">
      <alignment horizontal="left" vertical="center" shrinkToFit="1"/>
    </xf>
    <xf numFmtId="176" fontId="15" fillId="0" borderId="2" xfId="0" applyNumberFormat="1" applyFont="1" applyBorder="1" applyAlignment="1">
      <alignment horizontal="center" vertical="center" shrinkToFit="1"/>
    </xf>
    <xf numFmtId="176" fontId="15" fillId="0" borderId="0" xfId="0" applyNumberFormat="1" applyFont="1" applyBorder="1" applyAlignment="1">
      <alignment horizontal="center" vertical="center" shrinkToFit="1"/>
    </xf>
    <xf numFmtId="176" fontId="15" fillId="0" borderId="16" xfId="0" applyNumberFormat="1" applyFont="1" applyBorder="1" applyAlignment="1">
      <alignment horizontal="center" vertical="center" shrinkToFit="1"/>
    </xf>
    <xf numFmtId="0" fontId="15" fillId="0" borderId="2"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16" xfId="0" applyFont="1" applyBorder="1" applyAlignment="1">
      <alignment horizontal="center" vertical="center" wrapText="1"/>
    </xf>
    <xf numFmtId="38" fontId="15" fillId="0" borderId="2" xfId="0" applyNumberFormat="1" applyFont="1" applyBorder="1" applyAlignment="1">
      <alignment horizontal="center" vertical="center" shrinkToFit="1"/>
    </xf>
    <xf numFmtId="0" fontId="15" fillId="0" borderId="0" xfId="0" applyFont="1" applyBorder="1" applyAlignment="1">
      <alignment horizontal="center" vertical="center" shrinkToFit="1"/>
    </xf>
    <xf numFmtId="0" fontId="15" fillId="0" borderId="16" xfId="0" applyFont="1" applyBorder="1" applyAlignment="1">
      <alignment horizontal="center" vertical="center" shrinkToFit="1"/>
    </xf>
    <xf numFmtId="0" fontId="15" fillId="0" borderId="2" xfId="0" applyFont="1" applyBorder="1" applyAlignment="1">
      <alignment horizontal="center" vertical="center" shrinkToFit="1"/>
    </xf>
    <xf numFmtId="0" fontId="15" fillId="0" borderId="0" xfId="0" applyFont="1" applyAlignment="1">
      <alignment horizontal="center" vertical="center" shrinkToFit="1"/>
    </xf>
    <xf numFmtId="38" fontId="15" fillId="0" borderId="2" xfId="1" applyFont="1" applyFill="1" applyBorder="1" applyAlignment="1">
      <alignment horizontal="center" vertical="center" shrinkToFit="1"/>
    </xf>
    <xf numFmtId="38" fontId="15" fillId="0" borderId="0" xfId="1" applyFont="1" applyFill="1" applyBorder="1" applyAlignment="1">
      <alignment horizontal="center" vertical="center" shrinkToFit="1"/>
    </xf>
    <xf numFmtId="38" fontId="15" fillId="0" borderId="16" xfId="1" applyFont="1" applyFill="1" applyBorder="1" applyAlignment="1">
      <alignment horizontal="center" vertical="center" shrinkToFit="1"/>
    </xf>
    <xf numFmtId="176" fontId="15" fillId="0" borderId="13" xfId="0" applyNumberFormat="1" applyFont="1" applyBorder="1" applyAlignment="1">
      <alignment horizontal="center" vertical="center" shrinkToFit="1"/>
    </xf>
    <xf numFmtId="176" fontId="15" fillId="0" borderId="14" xfId="0" applyNumberFormat="1" applyFont="1" applyBorder="1" applyAlignment="1">
      <alignment horizontal="center" vertical="center" shrinkToFit="1"/>
    </xf>
    <xf numFmtId="176" fontId="15" fillId="0" borderId="15" xfId="0" applyNumberFormat="1" applyFont="1" applyBorder="1" applyAlignment="1">
      <alignment horizontal="center" vertical="center" shrinkToFit="1"/>
    </xf>
    <xf numFmtId="176" fontId="15" fillId="0" borderId="0" xfId="0" applyNumberFormat="1" applyFont="1" applyAlignment="1">
      <alignment horizontal="center" vertical="center" shrinkToFi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0" xfId="0" applyFont="1" applyAlignment="1">
      <alignment horizontal="center" vertical="center" wrapText="1"/>
    </xf>
    <xf numFmtId="38" fontId="15" fillId="0" borderId="13" xfId="0" applyNumberFormat="1" applyFont="1" applyBorder="1" applyAlignment="1">
      <alignment horizontal="center" vertical="center" shrinkToFit="1"/>
    </xf>
    <xf numFmtId="0" fontId="15" fillId="0" borderId="14" xfId="0" applyFont="1" applyBorder="1" applyAlignment="1">
      <alignment horizontal="center" vertical="center" shrinkToFit="1"/>
    </xf>
    <xf numFmtId="0" fontId="15" fillId="0" borderId="15" xfId="0" applyFont="1" applyBorder="1" applyAlignment="1">
      <alignment horizontal="center" vertical="center" shrinkToFit="1"/>
    </xf>
    <xf numFmtId="0" fontId="31" fillId="0" borderId="0" xfId="0" applyFont="1" applyAlignment="1">
      <alignment vertical="center"/>
    </xf>
    <xf numFmtId="0" fontId="32" fillId="0" borderId="0" xfId="0" applyFont="1" applyAlignment="1">
      <alignment vertical="center"/>
    </xf>
    <xf numFmtId="0" fontId="15" fillId="0" borderId="13" xfId="0" applyFont="1" applyBorder="1" applyAlignment="1">
      <alignment horizontal="center" vertical="center" shrinkToFit="1"/>
    </xf>
    <xf numFmtId="38" fontId="15" fillId="0" borderId="13" xfId="1" applyFont="1" applyFill="1" applyBorder="1" applyAlignment="1">
      <alignment horizontal="center" vertical="center" shrinkToFit="1"/>
    </xf>
    <xf numFmtId="38" fontId="15" fillId="0" borderId="14" xfId="1" applyFont="1" applyFill="1" applyBorder="1" applyAlignment="1">
      <alignment horizontal="center" vertical="center" shrinkToFit="1"/>
    </xf>
    <xf numFmtId="38" fontId="15" fillId="0" borderId="15" xfId="1" applyFont="1" applyFill="1" applyBorder="1" applyAlignment="1">
      <alignment horizontal="center" vertical="center" shrinkToFit="1"/>
    </xf>
    <xf numFmtId="0" fontId="15" fillId="0" borderId="1" xfId="0" applyFont="1" applyBorder="1" applyAlignment="1">
      <alignment horizontal="center" vertical="center" wrapText="1"/>
    </xf>
    <xf numFmtId="0" fontId="18" fillId="0" borderId="1" xfId="0" applyFont="1" applyBorder="1" applyAlignment="1">
      <alignment horizontal="center" vertical="center" wrapText="1"/>
    </xf>
    <xf numFmtId="38" fontId="34" fillId="0" borderId="49" xfId="3" applyFont="1" applyFill="1" applyBorder="1" applyAlignment="1" applyProtection="1">
      <alignment horizontal="right" vertical="center"/>
    </xf>
    <xf numFmtId="38" fontId="34" fillId="0" borderId="42" xfId="3" applyFont="1" applyFill="1" applyBorder="1" applyAlignment="1" applyProtection="1">
      <alignment horizontal="right" vertical="center"/>
    </xf>
    <xf numFmtId="38" fontId="34" fillId="0" borderId="52" xfId="3" applyFont="1" applyFill="1" applyBorder="1" applyAlignment="1" applyProtection="1">
      <alignment horizontal="right" vertical="center"/>
    </xf>
    <xf numFmtId="49" fontId="34" fillId="0" borderId="49" xfId="2" applyNumberFormat="1" applyFont="1" applyBorder="1" applyAlignment="1" applyProtection="1">
      <alignment horizontal="center" vertical="center"/>
    </xf>
    <xf numFmtId="0" fontId="39" fillId="0" borderId="42" xfId="2" applyFont="1" applyBorder="1" applyAlignment="1" applyProtection="1">
      <alignment horizontal="center" vertical="center"/>
    </xf>
    <xf numFmtId="0" fontId="39" fillId="0" borderId="50" xfId="2" applyFont="1" applyBorder="1" applyAlignment="1" applyProtection="1">
      <alignment horizontal="center" vertical="center"/>
    </xf>
    <xf numFmtId="181" fontId="34" fillId="0" borderId="42" xfId="2" applyNumberFormat="1" applyFont="1" applyBorder="1" applyAlignment="1" applyProtection="1">
      <alignment horizontal="right" vertical="center"/>
    </xf>
    <xf numFmtId="182" fontId="38" fillId="0" borderId="42" xfId="2" applyNumberFormat="1" applyFont="1" applyBorder="1" applyAlignment="1" applyProtection="1">
      <alignment horizontal="left" vertical="center"/>
    </xf>
    <xf numFmtId="182" fontId="38" fillId="0" borderId="52" xfId="2" applyNumberFormat="1" applyFont="1" applyBorder="1" applyAlignment="1" applyProtection="1">
      <alignment horizontal="left" vertical="center"/>
    </xf>
    <xf numFmtId="49" fontId="34" fillId="0" borderId="42" xfId="2" applyNumberFormat="1" applyFont="1" applyBorder="1" applyAlignment="1" applyProtection="1">
      <alignment horizontal="center" vertical="center"/>
    </xf>
    <xf numFmtId="49" fontId="34" fillId="0" borderId="50" xfId="2" applyNumberFormat="1" applyFont="1" applyBorder="1" applyAlignment="1" applyProtection="1">
      <alignment horizontal="center" vertical="center"/>
    </xf>
    <xf numFmtId="49" fontId="38" fillId="0" borderId="51" xfId="2" applyNumberFormat="1" applyFont="1" applyBorder="1" applyAlignment="1" applyProtection="1">
      <alignment horizontal="center" vertical="center" wrapText="1"/>
      <protection locked="0"/>
    </xf>
    <xf numFmtId="49" fontId="38" fillId="0" borderId="42" xfId="2" applyNumberFormat="1" applyFont="1" applyBorder="1" applyAlignment="1" applyProtection="1">
      <alignment horizontal="center" vertical="center"/>
      <protection locked="0"/>
    </xf>
    <xf numFmtId="49" fontId="38" fillId="0" borderId="52" xfId="2" applyNumberFormat="1" applyFont="1" applyBorder="1" applyAlignment="1" applyProtection="1">
      <alignment horizontal="center" vertical="center"/>
      <protection locked="0"/>
    </xf>
    <xf numFmtId="49" fontId="34" fillId="0" borderId="32" xfId="2" applyNumberFormat="1" applyFont="1" applyBorder="1" applyAlignment="1" applyProtection="1">
      <alignment horizontal="center" vertical="center"/>
    </xf>
    <xf numFmtId="0" fontId="39" fillId="0" borderId="14" xfId="2" applyFont="1" applyBorder="1" applyAlignment="1" applyProtection="1">
      <alignment horizontal="center" vertical="center"/>
    </xf>
    <xf numFmtId="0" fontId="39" fillId="0" borderId="15" xfId="2" applyFont="1" applyBorder="1" applyAlignment="1" applyProtection="1">
      <alignment horizontal="center" vertical="center"/>
    </xf>
    <xf numFmtId="181" fontId="34" fillId="0" borderId="14" xfId="2" applyNumberFormat="1" applyFont="1" applyBorder="1" applyAlignment="1" applyProtection="1">
      <alignment horizontal="right" vertical="center"/>
    </xf>
    <xf numFmtId="49" fontId="38" fillId="0" borderId="13" xfId="2" applyNumberFormat="1" applyFont="1" applyBorder="1" applyProtection="1">
      <alignment vertical="center"/>
      <protection locked="0"/>
    </xf>
    <xf numFmtId="0" fontId="38" fillId="0" borderId="14" xfId="2" applyFont="1" applyBorder="1" applyProtection="1">
      <alignment vertical="center"/>
      <protection locked="0"/>
    </xf>
    <xf numFmtId="0" fontId="38" fillId="0" borderId="31" xfId="2" applyFont="1" applyBorder="1" applyProtection="1">
      <alignment vertical="center"/>
      <protection locked="0"/>
    </xf>
    <xf numFmtId="181" fontId="34" fillId="0" borderId="42" xfId="2" applyNumberFormat="1" applyFont="1" applyBorder="1" applyAlignment="1" applyProtection="1">
      <alignment horizontal="right" vertical="center"/>
      <protection locked="0"/>
    </xf>
    <xf numFmtId="49" fontId="38" fillId="0" borderId="51" xfId="2" applyNumberFormat="1" applyFont="1" applyBorder="1" applyProtection="1">
      <alignment vertical="center"/>
      <protection locked="0"/>
    </xf>
    <xf numFmtId="0" fontId="38" fillId="0" borderId="42" xfId="2" applyFont="1" applyBorder="1" applyProtection="1">
      <alignment vertical="center"/>
      <protection locked="0"/>
    </xf>
    <xf numFmtId="0" fontId="38" fillId="0" borderId="52" xfId="2" applyFont="1" applyBorder="1" applyProtection="1">
      <alignment vertical="center"/>
      <protection locked="0"/>
    </xf>
    <xf numFmtId="49" fontId="34" fillId="0" borderId="23" xfId="2" applyNumberFormat="1" applyFont="1" applyBorder="1" applyAlignment="1" applyProtection="1">
      <alignment horizontal="center" vertical="center"/>
    </xf>
    <xf numFmtId="0" fontId="39" fillId="0" borderId="24" xfId="2" applyFont="1" applyBorder="1" applyAlignment="1" applyProtection="1">
      <alignment horizontal="center" vertical="center"/>
    </xf>
    <xf numFmtId="0" fontId="39" fillId="0" borderId="25" xfId="2" applyFont="1" applyBorder="1" applyAlignment="1" applyProtection="1">
      <alignment horizontal="center" vertical="center"/>
    </xf>
    <xf numFmtId="181" fontId="34" fillId="0" borderId="24" xfId="2" applyNumberFormat="1" applyFont="1" applyBorder="1" applyAlignment="1" applyProtection="1">
      <alignment horizontal="right" vertical="center"/>
      <protection locked="0"/>
    </xf>
    <xf numFmtId="0" fontId="38" fillId="0" borderId="24" xfId="2" applyFont="1" applyBorder="1" applyAlignment="1" applyProtection="1">
      <alignment vertical="center" wrapText="1"/>
      <protection locked="0"/>
    </xf>
    <xf numFmtId="0" fontId="38" fillId="0" borderId="24" xfId="2" applyFont="1" applyBorder="1" applyProtection="1">
      <alignment vertical="center"/>
      <protection locked="0"/>
    </xf>
    <xf numFmtId="0" fontId="38" fillId="0" borderId="54" xfId="2" applyFont="1" applyBorder="1" applyProtection="1">
      <alignment vertical="center"/>
      <protection locked="0"/>
    </xf>
    <xf numFmtId="49" fontId="34" fillId="0" borderId="43" xfId="2" applyNumberFormat="1" applyFont="1" applyBorder="1" applyAlignment="1" applyProtection="1">
      <alignment horizontal="center" vertical="center"/>
    </xf>
    <xf numFmtId="0" fontId="39" fillId="0" borderId="18" xfId="2" applyFont="1" applyBorder="1" applyAlignment="1" applyProtection="1">
      <alignment horizontal="center" vertical="center"/>
    </xf>
    <xf numFmtId="0" fontId="39" fillId="0" borderId="19" xfId="2" applyFont="1" applyBorder="1" applyAlignment="1" applyProtection="1">
      <alignment horizontal="center" vertical="center"/>
    </xf>
    <xf numFmtId="181" fontId="34" fillId="0" borderId="18" xfId="2" applyNumberFormat="1" applyFont="1" applyBorder="1" applyAlignment="1" applyProtection="1">
      <alignment horizontal="right" vertical="center"/>
      <protection locked="0"/>
    </xf>
    <xf numFmtId="49" fontId="38" fillId="0" borderId="17" xfId="2" applyNumberFormat="1" applyFont="1" applyBorder="1" applyProtection="1">
      <alignment vertical="center"/>
      <protection locked="0"/>
    </xf>
    <xf numFmtId="0" fontId="38" fillId="0" borderId="18" xfId="2" applyFont="1" applyBorder="1" applyProtection="1">
      <alignment vertical="center"/>
      <protection locked="0"/>
    </xf>
    <xf numFmtId="0" fontId="38" fillId="0" borderId="30" xfId="2" applyFont="1" applyBorder="1" applyProtection="1">
      <alignment vertical="center"/>
      <protection locked="0"/>
    </xf>
    <xf numFmtId="49" fontId="34" fillId="0" borderId="56" xfId="2" applyNumberFormat="1" applyFont="1" applyBorder="1" applyAlignment="1" applyProtection="1">
      <alignment horizontal="center" vertical="center"/>
    </xf>
    <xf numFmtId="49" fontId="34" fillId="0" borderId="57" xfId="2" applyNumberFormat="1" applyFont="1" applyBorder="1" applyAlignment="1" applyProtection="1">
      <alignment horizontal="center" vertical="center"/>
    </xf>
    <xf numFmtId="49" fontId="34" fillId="0" borderId="58" xfId="2" applyNumberFormat="1" applyFont="1" applyBorder="1" applyAlignment="1" applyProtection="1">
      <alignment horizontal="center" vertical="center"/>
    </xf>
    <xf numFmtId="181" fontId="34" fillId="0" borderId="14" xfId="2" applyNumberFormat="1" applyFont="1" applyBorder="1" applyAlignment="1" applyProtection="1">
      <alignment horizontal="right" vertical="center"/>
      <protection locked="0"/>
    </xf>
    <xf numFmtId="49" fontId="38" fillId="0" borderId="13" xfId="2" applyNumberFormat="1" applyFont="1" applyBorder="1" applyAlignment="1" applyProtection="1">
      <alignment vertical="center" shrinkToFit="1"/>
      <protection locked="0"/>
    </xf>
    <xf numFmtId="0" fontId="38" fillId="0" borderId="14" xfId="2" applyFont="1" applyBorder="1" applyAlignment="1" applyProtection="1">
      <alignment vertical="center" shrinkToFit="1"/>
      <protection locked="0"/>
    </xf>
    <xf numFmtId="0" fontId="38" fillId="0" borderId="31" xfId="2" applyFont="1" applyBorder="1" applyAlignment="1" applyProtection="1">
      <alignment vertical="center" shrinkToFit="1"/>
      <protection locked="0"/>
    </xf>
    <xf numFmtId="49" fontId="34" fillId="0" borderId="59" xfId="2" applyNumberFormat="1" applyFont="1" applyBorder="1" applyAlignment="1" applyProtection="1">
      <alignment horizontal="center" vertical="center"/>
    </xf>
    <xf numFmtId="0" fontId="39" fillId="0" borderId="60" xfId="2" applyFont="1" applyBorder="1" applyAlignment="1" applyProtection="1">
      <alignment horizontal="center" vertical="center"/>
    </xf>
    <xf numFmtId="0" fontId="39" fillId="0" borderId="61" xfId="2" applyFont="1" applyBorder="1" applyAlignment="1" applyProtection="1">
      <alignment horizontal="center" vertical="center"/>
    </xf>
    <xf numFmtId="38" fontId="34" fillId="0" borderId="60" xfId="1" applyFont="1" applyFill="1" applyBorder="1" applyAlignment="1" applyProtection="1">
      <alignment horizontal="right" vertical="center"/>
    </xf>
    <xf numFmtId="49" fontId="38" fillId="0" borderId="3" xfId="2" applyNumberFormat="1" applyFont="1" applyBorder="1" applyProtection="1">
      <alignment vertical="center"/>
      <protection locked="0"/>
    </xf>
    <xf numFmtId="0" fontId="38" fillId="0" borderId="4" xfId="2" applyFont="1" applyBorder="1" applyProtection="1">
      <alignment vertical="center"/>
      <protection locked="0"/>
    </xf>
    <xf numFmtId="0" fontId="38" fillId="0" borderId="55" xfId="2" applyFont="1" applyBorder="1" applyProtection="1">
      <alignment vertical="center"/>
      <protection locked="0"/>
    </xf>
    <xf numFmtId="181" fontId="34" fillId="0" borderId="24" xfId="2" applyNumberFormat="1" applyFont="1" applyBorder="1" applyAlignment="1" applyProtection="1">
      <alignment horizontal="right" vertical="center"/>
    </xf>
    <xf numFmtId="0" fontId="38" fillId="0" borderId="53" xfId="2" applyFont="1" applyBorder="1" applyAlignment="1" applyProtection="1">
      <alignment vertical="center" wrapText="1"/>
      <protection locked="0"/>
    </xf>
    <xf numFmtId="0" fontId="38" fillId="0" borderId="54" xfId="2" applyFont="1" applyBorder="1" applyAlignment="1" applyProtection="1">
      <alignment vertical="center" wrapText="1"/>
      <protection locked="0"/>
    </xf>
    <xf numFmtId="49" fontId="34" fillId="0" borderId="29" xfId="2" applyNumberFormat="1" applyFont="1" applyBorder="1" applyAlignment="1" applyProtection="1">
      <alignment horizontal="center" vertical="center"/>
    </xf>
    <xf numFmtId="49" fontId="34" fillId="0" borderId="4" xfId="2" applyNumberFormat="1" applyFont="1" applyBorder="1" applyAlignment="1" applyProtection="1">
      <alignment horizontal="center" vertical="center"/>
    </xf>
    <xf numFmtId="49" fontId="34" fillId="0" borderId="5" xfId="2" applyNumberFormat="1" applyFont="1" applyBorder="1" applyAlignment="1" applyProtection="1">
      <alignment horizontal="center" vertical="center"/>
    </xf>
    <xf numFmtId="181" fontId="34" fillId="0" borderId="4" xfId="2" applyNumberFormat="1" applyFont="1" applyBorder="1" applyAlignment="1" applyProtection="1">
      <alignment horizontal="right" vertical="center"/>
      <protection locked="0"/>
    </xf>
    <xf numFmtId="181" fontId="34" fillId="0" borderId="4" xfId="2" applyNumberFormat="1" applyFont="1" applyBorder="1" applyAlignment="1" applyProtection="1">
      <alignment horizontal="right" vertical="center"/>
    </xf>
    <xf numFmtId="0" fontId="38" fillId="0" borderId="3" xfId="2" applyFont="1" applyBorder="1" applyAlignment="1" applyProtection="1">
      <alignment horizontal="center" vertical="center" wrapText="1"/>
      <protection locked="0"/>
    </xf>
    <xf numFmtId="0" fontId="38" fillId="0" borderId="4" xfId="2" applyFont="1" applyBorder="1" applyAlignment="1" applyProtection="1">
      <alignment horizontal="center" vertical="center" wrapText="1"/>
      <protection locked="0"/>
    </xf>
    <xf numFmtId="0" fontId="38" fillId="0" borderId="55" xfId="2" applyFont="1" applyBorder="1" applyAlignment="1" applyProtection="1">
      <alignment horizontal="center" vertical="center" wrapText="1"/>
      <protection locked="0"/>
    </xf>
    <xf numFmtId="49" fontId="34" fillId="0" borderId="51" xfId="2" applyNumberFormat="1" applyFont="1" applyBorder="1" applyAlignment="1" applyProtection="1">
      <alignment horizontal="center" vertical="center"/>
    </xf>
    <xf numFmtId="0" fontId="39" fillId="0" borderId="52" xfId="2" applyFont="1" applyBorder="1" applyAlignment="1" applyProtection="1">
      <alignment horizontal="center" vertical="center"/>
    </xf>
    <xf numFmtId="49" fontId="39" fillId="0" borderId="0" xfId="2" applyNumberFormat="1" applyFont="1" applyAlignment="1" applyProtection="1">
      <alignment horizontal="distributed" vertical="center"/>
    </xf>
    <xf numFmtId="0" fontId="39" fillId="0" borderId="0" xfId="2" applyFont="1" applyAlignment="1" applyProtection="1">
      <alignment horizontal="distributed" vertical="center"/>
    </xf>
    <xf numFmtId="49" fontId="39" fillId="0" borderId="0" xfId="2" applyNumberFormat="1" applyFont="1" applyAlignment="1" applyProtection="1">
      <alignment horizontal="distributed" vertical="justify"/>
    </xf>
    <xf numFmtId="49" fontId="39" fillId="0" borderId="0" xfId="2" applyNumberFormat="1" applyFont="1" applyAlignment="1" applyProtection="1">
      <alignment horizontal="center" vertical="top"/>
    </xf>
    <xf numFmtId="49" fontId="39" fillId="0" borderId="0" xfId="1" applyNumberFormat="1" applyFont="1" applyAlignment="1" applyProtection="1">
      <alignment horizontal="left" vertical="top" wrapText="1" shrinkToFit="1"/>
      <protection locked="0"/>
    </xf>
    <xf numFmtId="49" fontId="39" fillId="0" borderId="0" xfId="1" applyNumberFormat="1" applyFont="1" applyAlignment="1" applyProtection="1">
      <alignment horizontal="left" vertical="top" shrinkToFit="1"/>
      <protection locked="0"/>
    </xf>
    <xf numFmtId="180" fontId="39" fillId="0" borderId="18" xfId="2" applyNumberFormat="1" applyFont="1" applyBorder="1" applyAlignment="1" applyProtection="1">
      <alignment horizontal="center" vertical="center"/>
      <protection locked="0"/>
    </xf>
    <xf numFmtId="49" fontId="39" fillId="0" borderId="18" xfId="2" applyNumberFormat="1" applyFont="1" applyBorder="1" applyAlignment="1" applyProtection="1">
      <alignment horizontal="center" vertical="center"/>
    </xf>
    <xf numFmtId="180" fontId="67" fillId="0" borderId="0" xfId="2" applyNumberFormat="1" applyFont="1" applyBorder="1" applyAlignment="1" applyProtection="1">
      <alignment horizontal="center" vertical="center"/>
      <protection locked="0"/>
    </xf>
    <xf numFmtId="0" fontId="39" fillId="0" borderId="0" xfId="2" applyFont="1" applyAlignment="1" applyProtection="1">
      <alignment vertical="center"/>
      <protection locked="0"/>
    </xf>
    <xf numFmtId="49" fontId="34" fillId="0" borderId="3" xfId="2" applyNumberFormat="1" applyFont="1" applyBorder="1" applyAlignment="1" applyProtection="1">
      <alignment horizontal="center" vertical="center"/>
    </xf>
    <xf numFmtId="49" fontId="34" fillId="0" borderId="0" xfId="2" applyNumberFormat="1" applyFont="1" applyProtection="1">
      <alignment vertical="center"/>
    </xf>
    <xf numFmtId="49" fontId="38" fillId="0" borderId="0" xfId="2" applyNumberFormat="1" applyFont="1" applyAlignment="1" applyProtection="1">
      <alignment horizontal="distributed" vertical="center"/>
    </xf>
    <xf numFmtId="49" fontId="39" fillId="0" borderId="0" xfId="2" applyNumberFormat="1" applyFont="1" applyAlignment="1" applyProtection="1">
      <alignment vertical="center" wrapText="1"/>
    </xf>
    <xf numFmtId="0" fontId="33" fillId="0" borderId="0" xfId="2" applyFont="1" applyProtection="1">
      <alignment vertical="center"/>
    </xf>
    <xf numFmtId="0" fontId="39" fillId="0" borderId="0" xfId="2" applyFont="1" applyAlignment="1" applyProtection="1">
      <alignment horizontal="center" vertical="center" wrapText="1"/>
    </xf>
    <xf numFmtId="0" fontId="33" fillId="0" borderId="0" xfId="2" applyFont="1" applyAlignment="1" applyProtection="1">
      <alignment horizontal="center" vertical="center" wrapText="1"/>
    </xf>
    <xf numFmtId="49" fontId="35" fillId="0" borderId="0" xfId="2" applyNumberFormat="1" applyFont="1" applyAlignment="1" applyProtection="1">
      <alignment horizontal="center" vertical="center"/>
    </xf>
  </cellXfs>
  <cellStyles count="4">
    <cellStyle name="桁区切り" xfId="1" builtinId="6"/>
    <cellStyle name="桁区切り 3" xfId="3" xr:uid="{B9D91462-3A45-4F3C-A342-1595EDE1F9CE}"/>
    <cellStyle name="標準" xfId="0" builtinId="0"/>
    <cellStyle name="標準 4" xfId="2" xr:uid="{62059CA2-EACC-48D6-B166-622081F1EE30}"/>
  </cellStyles>
  <dxfs count="135">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8" tint="0.79998168889431442"/>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8" tint="0.79998168889431442"/>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8" tint="0.79998168889431442"/>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8" tint="0.79998168889431442"/>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FFEBF5"/>
      <color rgb="FFFF5BAD"/>
      <color rgb="FFFFFF99"/>
      <color rgb="FFF2E5FF"/>
      <color rgb="FFCD9BFF"/>
      <color rgb="FF85F7D4"/>
      <color rgb="FF6FF5CC"/>
      <color rgb="FFD4FCF0"/>
      <color rgb="FFC2F2F4"/>
      <color rgb="FFFFD5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microsoft.com/office/2017/06/relationships/rdRichValueStructure" Target="richData/rdrichvaluestructure.xml"/></Relationships>
</file>

<file path=xl/ctrlProps/ctrlProp1.xml><?xml version="1.0" encoding="utf-8"?>
<formControlPr xmlns="http://schemas.microsoft.com/office/spreadsheetml/2009/9/main" objectType="CheckBox" fmlaLink="$AZ$83" noThreeD="1"/>
</file>

<file path=xl/ctrlProps/ctrlProp10.xml><?xml version="1.0" encoding="utf-8"?>
<formControlPr xmlns="http://schemas.microsoft.com/office/spreadsheetml/2009/9/main" objectType="CheckBox" fmlaLink="$AZ$87" noThreeD="1"/>
</file>

<file path=xl/ctrlProps/ctrlProp11.xml><?xml version="1.0" encoding="utf-8"?>
<formControlPr xmlns="http://schemas.microsoft.com/office/spreadsheetml/2009/9/main" objectType="CheckBox" fmlaLink="$AZ$127" noThreeD="1"/>
</file>

<file path=xl/ctrlProps/ctrlProp12.xml><?xml version="1.0" encoding="utf-8"?>
<formControlPr xmlns="http://schemas.microsoft.com/office/spreadsheetml/2009/9/main" objectType="CheckBox" fmlaLink="$AZ$167" noThreeD="1"/>
</file>

<file path=xl/ctrlProps/ctrlProp13.xml><?xml version="1.0" encoding="utf-8"?>
<formControlPr xmlns="http://schemas.microsoft.com/office/spreadsheetml/2009/9/main" objectType="CheckBox" fmlaLink="$AZ$207" noThreeD="1"/>
</file>

<file path=xl/ctrlProps/ctrlProp14.xml><?xml version="1.0" encoding="utf-8"?>
<formControlPr xmlns="http://schemas.microsoft.com/office/spreadsheetml/2009/9/main" objectType="CheckBox" fmlaLink="$AZ$247" noThreeD="1"/>
</file>

<file path=xl/ctrlProps/ctrlProp15.xml><?xml version="1.0" encoding="utf-8"?>
<formControlPr xmlns="http://schemas.microsoft.com/office/spreadsheetml/2009/9/main" objectType="CheckBox" fmlaLink="$AZ$287" noThreeD="1"/>
</file>

<file path=xl/ctrlProps/ctrlProp16.xml><?xml version="1.0" encoding="utf-8"?>
<formControlPr xmlns="http://schemas.microsoft.com/office/spreadsheetml/2009/9/main" objectType="CheckBox" fmlaLink="$AZ$327" noThreeD="1"/>
</file>

<file path=xl/ctrlProps/ctrlProp17.xml><?xml version="1.0" encoding="utf-8"?>
<formControlPr xmlns="http://schemas.microsoft.com/office/spreadsheetml/2009/9/main" objectType="CheckBox" fmlaLink="$AZ$367"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AZ$123"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AZ$163"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AZ$203"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AZ$243"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fmlaLink="$AZ$283" noThreeD="1"/>
</file>

<file path=xl/ctrlProps/ctrlProp7.xml><?xml version="1.0" encoding="utf-8"?>
<formControlPr xmlns="http://schemas.microsoft.com/office/spreadsheetml/2009/9/main" objectType="CheckBox" fmlaLink="$AZ$323" noThreeD="1"/>
</file>

<file path=xl/ctrlProps/ctrlProp8.xml><?xml version="1.0" encoding="utf-8"?>
<formControlPr xmlns="http://schemas.microsoft.com/office/spreadsheetml/2009/9/main" objectType="CheckBox" fmlaLink="$AZ$363" noThreeD="1"/>
</file>

<file path=xl/ctrlProps/ctrlProp9.xml><?xml version="1.0" encoding="utf-8"?>
<formControlPr xmlns="http://schemas.microsoft.com/office/spreadsheetml/2009/9/main" objectType="CheckBox" fmlaLink="$AZ$45" noThreeD="1"/>
</file>

<file path=xl/drawings/_rels/drawing1.xml.rels><?xml version="1.0" encoding="UTF-8" standalone="yes"?>
<Relationships xmlns="http://schemas.openxmlformats.org/package/2006/relationships"><Relationship Id="rId2" Type="http://schemas.openxmlformats.org/officeDocument/2006/relationships/hyperlink" Target="#&#19978;&#38480;&#38989;&#34920;!A1"/><Relationship Id="rId1" Type="http://schemas.openxmlformats.org/officeDocument/2006/relationships/image" Target="../media/image3.emf"/></Relationships>
</file>

<file path=xl/drawings/_rels/drawing2.xml.rels><?xml version="1.0" encoding="UTF-8" standalone="yes"?>
<Relationships xmlns="http://schemas.openxmlformats.org/package/2006/relationships"><Relationship Id="rId2" Type="http://schemas.openxmlformats.org/officeDocument/2006/relationships/hyperlink" Target="#&#20837;&#21147;&#29992;&#12487;&#12540;&#12479;&#12471;&#12540;&#12488;!A435"/><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228600</xdr:colOff>
          <xdr:row>82</xdr:row>
          <xdr:rowOff>38100</xdr:rowOff>
        </xdr:from>
        <xdr:to>
          <xdr:col>15</xdr:col>
          <xdr:colOff>457200</xdr:colOff>
          <xdr:row>82</xdr:row>
          <xdr:rowOff>274320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81C0"/>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228600</xdr:colOff>
          <xdr:row>122</xdr:row>
          <xdr:rowOff>38100</xdr:rowOff>
        </xdr:from>
        <xdr:to>
          <xdr:col>15</xdr:col>
          <xdr:colOff>457200</xdr:colOff>
          <xdr:row>122</xdr:row>
          <xdr:rowOff>274320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81C0"/>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228600</xdr:colOff>
          <xdr:row>162</xdr:row>
          <xdr:rowOff>38100</xdr:rowOff>
        </xdr:from>
        <xdr:to>
          <xdr:col>15</xdr:col>
          <xdr:colOff>457200</xdr:colOff>
          <xdr:row>162</xdr:row>
          <xdr:rowOff>274320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81C0"/>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228600</xdr:colOff>
          <xdr:row>202</xdr:row>
          <xdr:rowOff>38100</xdr:rowOff>
        </xdr:from>
        <xdr:to>
          <xdr:col>15</xdr:col>
          <xdr:colOff>457200</xdr:colOff>
          <xdr:row>202</xdr:row>
          <xdr:rowOff>274320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81C0"/>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228600</xdr:colOff>
          <xdr:row>242</xdr:row>
          <xdr:rowOff>38100</xdr:rowOff>
        </xdr:from>
        <xdr:to>
          <xdr:col>15</xdr:col>
          <xdr:colOff>457200</xdr:colOff>
          <xdr:row>242</xdr:row>
          <xdr:rowOff>274320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228600</xdr:colOff>
          <xdr:row>282</xdr:row>
          <xdr:rowOff>38100</xdr:rowOff>
        </xdr:from>
        <xdr:to>
          <xdr:col>15</xdr:col>
          <xdr:colOff>457200</xdr:colOff>
          <xdr:row>282</xdr:row>
          <xdr:rowOff>274320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228600</xdr:colOff>
          <xdr:row>322</xdr:row>
          <xdr:rowOff>38100</xdr:rowOff>
        </xdr:from>
        <xdr:to>
          <xdr:col>15</xdr:col>
          <xdr:colOff>457200</xdr:colOff>
          <xdr:row>322</xdr:row>
          <xdr:rowOff>274320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228600</xdr:colOff>
          <xdr:row>362</xdr:row>
          <xdr:rowOff>38100</xdr:rowOff>
        </xdr:from>
        <xdr:to>
          <xdr:col>15</xdr:col>
          <xdr:colOff>457200</xdr:colOff>
          <xdr:row>362</xdr:row>
          <xdr:rowOff>274320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11</xdr:col>
      <xdr:colOff>66675</xdr:colOff>
      <xdr:row>412</xdr:row>
      <xdr:rowOff>21698</xdr:rowOff>
    </xdr:from>
    <xdr:to>
      <xdr:col>15</xdr:col>
      <xdr:colOff>647700</xdr:colOff>
      <xdr:row>426</xdr:row>
      <xdr:rowOff>230518</xdr:rowOff>
    </xdr:to>
    <xdr:grpSp>
      <xdr:nvGrpSpPr>
        <xdr:cNvPr id="19" name="グループ化 18">
          <a:extLst>
            <a:ext uri="{FF2B5EF4-FFF2-40B4-BE49-F238E27FC236}">
              <a16:creationId xmlns:a16="http://schemas.microsoft.com/office/drawing/2014/main" id="{A82644BD-33B3-8089-8BA7-2F58B8B774CC}"/>
            </a:ext>
          </a:extLst>
        </xdr:cNvPr>
        <xdr:cNvGrpSpPr/>
      </xdr:nvGrpSpPr>
      <xdr:grpSpPr>
        <a:xfrm>
          <a:off x="8655504" y="66174184"/>
          <a:ext cx="3193596" cy="2418620"/>
          <a:chOff x="6168438" y="68001623"/>
          <a:chExt cx="3134680" cy="2409095"/>
        </a:xfrm>
      </xdr:grpSpPr>
      <xdr:sp macro="" textlink="">
        <xdr:nvSpPr>
          <xdr:cNvPr id="12" name="正方形/長方形 11">
            <a:extLst>
              <a:ext uri="{FF2B5EF4-FFF2-40B4-BE49-F238E27FC236}">
                <a16:creationId xmlns:a16="http://schemas.microsoft.com/office/drawing/2014/main" id="{4F56C2EF-01A3-1D51-81C9-606566286806}"/>
              </a:ext>
            </a:extLst>
          </xdr:cNvPr>
          <xdr:cNvSpPr/>
        </xdr:nvSpPr>
        <xdr:spPr>
          <a:xfrm>
            <a:off x="6168438" y="68001623"/>
            <a:ext cx="3134680" cy="2409095"/>
          </a:xfrm>
          <a:prstGeom prst="rect">
            <a:avLst/>
          </a:prstGeom>
          <a:solidFill>
            <a:srgbClr val="F2E5FF"/>
          </a:solidFill>
          <a:ln w="38100">
            <a:solidFill>
              <a:srgbClr val="CC99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振込先情報</a:t>
            </a:r>
            <a:r>
              <a:rPr kumimoji="1" lang="en-US" altLang="ja-JP" sz="1100" b="1">
                <a:solidFill>
                  <a:sysClr val="windowText" lastClr="000000"/>
                </a:solidFill>
                <a:effectLst/>
                <a:latin typeface="+mn-lt"/>
                <a:ea typeface="+mn-ea"/>
                <a:cs typeface="+mn-cs"/>
              </a:rPr>
              <a:t>】</a:t>
            </a:r>
          </a:p>
          <a:p>
            <a:r>
              <a:rPr kumimoji="1" lang="ja-JP" altLang="ja-JP" sz="1100">
                <a:solidFill>
                  <a:sysClr val="windowText" lastClr="000000"/>
                </a:solidFill>
                <a:effectLst/>
                <a:latin typeface="+mn-lt"/>
                <a:ea typeface="+mn-ea"/>
                <a:cs typeface="+mn-cs"/>
              </a:rPr>
              <a:t>通帳の通りに記載</a:t>
            </a:r>
            <a:r>
              <a:rPr kumimoji="1" lang="ja-JP" altLang="en-US" sz="1100">
                <a:solidFill>
                  <a:sysClr val="windowText" lastClr="000000"/>
                </a:solidFill>
                <a:effectLst/>
                <a:latin typeface="+mn-lt"/>
                <a:ea typeface="+mn-ea"/>
                <a:cs typeface="+mn-cs"/>
              </a:rPr>
              <a:t>して</a:t>
            </a:r>
            <a:r>
              <a:rPr kumimoji="1" lang="ja-JP" altLang="ja-JP" sz="1100">
                <a:solidFill>
                  <a:sysClr val="windowText" lastClr="000000"/>
                </a:solidFill>
                <a:effectLst/>
                <a:latin typeface="+mn-lt"/>
                <a:ea typeface="+mn-ea"/>
                <a:cs typeface="+mn-cs"/>
              </a:rPr>
              <a:t>ください</a:t>
            </a:r>
            <a:endParaRPr kumimoji="1" lang="en-US" altLang="ja-JP" sz="1100">
              <a:solidFill>
                <a:sysClr val="windowText" lastClr="000000"/>
              </a:solidFill>
              <a:effectLst/>
              <a:latin typeface="+mn-lt"/>
              <a:ea typeface="+mn-ea"/>
              <a:cs typeface="+mn-cs"/>
            </a:endParaRPr>
          </a:p>
          <a:p>
            <a:r>
              <a:rPr kumimoji="1" lang="ja-JP" altLang="ja-JP" sz="1100">
                <a:solidFill>
                  <a:sysClr val="windowText" lastClr="000000"/>
                </a:solidFill>
                <a:effectLst/>
                <a:latin typeface="+mn-lt"/>
                <a:ea typeface="+mn-ea"/>
                <a:cs typeface="+mn-cs"/>
              </a:rPr>
              <a:t>そのまま振込に使用しますので、「株式会社」等のフリガナ略称は、金融機関指定の略称を記載</a:t>
            </a:r>
            <a:r>
              <a:rPr kumimoji="1" lang="ja-JP" altLang="en-US" sz="1100">
                <a:solidFill>
                  <a:sysClr val="windowText" lastClr="000000"/>
                </a:solidFill>
                <a:effectLst/>
                <a:latin typeface="+mn-lt"/>
                <a:ea typeface="+mn-ea"/>
                <a:cs typeface="+mn-cs"/>
              </a:rPr>
              <a:t>して</a:t>
            </a:r>
            <a:r>
              <a:rPr kumimoji="1" lang="ja-JP" altLang="ja-JP" sz="1100">
                <a:solidFill>
                  <a:sysClr val="windowText" lastClr="000000"/>
                </a:solidFill>
                <a:effectLst/>
                <a:latin typeface="+mn-lt"/>
                <a:ea typeface="+mn-ea"/>
                <a:cs typeface="+mn-cs"/>
              </a:rPr>
              <a:t>ください</a:t>
            </a:r>
            <a:endParaRPr kumimoji="1" lang="ja-JP" altLang="en-US" sz="1100">
              <a:solidFill>
                <a:sysClr val="windowText" lastClr="000000"/>
              </a:solidFill>
            </a:endParaRPr>
          </a:p>
        </xdr:txBody>
      </xdr:sp>
      <xdr:pic>
        <xdr:nvPicPr>
          <xdr:cNvPr id="13" name="図 12">
            <a:extLst>
              <a:ext uri="{FF2B5EF4-FFF2-40B4-BE49-F238E27FC236}">
                <a16:creationId xmlns:a16="http://schemas.microsoft.com/office/drawing/2014/main" id="{DA7C3B35-CF4F-4DA3-92C0-351E36DC67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228835" y="68981851"/>
            <a:ext cx="2024820" cy="1367496"/>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a:effectLst/>
        </xdr:spPr>
      </xdr:pic>
    </xdr:grpSp>
    <xdr:clientData/>
  </xdr:twoCellAnchor>
  <xdr:twoCellAnchor>
    <xdr:from>
      <xdr:col>16</xdr:col>
      <xdr:colOff>50572</xdr:colOff>
      <xdr:row>412</xdr:row>
      <xdr:rowOff>20489</xdr:rowOff>
    </xdr:from>
    <xdr:to>
      <xdr:col>21</xdr:col>
      <xdr:colOff>395047</xdr:colOff>
      <xdr:row>426</xdr:row>
      <xdr:rowOff>229309</xdr:rowOff>
    </xdr:to>
    <xdr:sp macro="" textlink="">
      <xdr:nvSpPr>
        <xdr:cNvPr id="16" name="正方形/長方形 15">
          <a:extLst>
            <a:ext uri="{FF2B5EF4-FFF2-40B4-BE49-F238E27FC236}">
              <a16:creationId xmlns:a16="http://schemas.microsoft.com/office/drawing/2014/main" id="{E11953F0-5043-4089-B5DB-FA52E2C83EA4}"/>
            </a:ext>
          </a:extLst>
        </xdr:cNvPr>
        <xdr:cNvSpPr/>
      </xdr:nvSpPr>
      <xdr:spPr>
        <a:xfrm>
          <a:off x="11966347" y="68000414"/>
          <a:ext cx="2487600" cy="2409095"/>
        </a:xfrm>
        <a:prstGeom prst="rect">
          <a:avLst/>
        </a:prstGeom>
        <a:solidFill>
          <a:srgbClr val="FFEBF5"/>
        </a:solidFill>
        <a:ln w="38100">
          <a:solidFill>
            <a:srgbClr val="FF5BA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b="1">
              <a:solidFill>
                <a:sysClr val="windowText" lastClr="000000"/>
              </a:solidFill>
              <a:effectLst/>
              <a:latin typeface="+mn-lt"/>
              <a:ea typeface="+mn-ea"/>
              <a:cs typeface="+mn-cs"/>
            </a:rPr>
            <a:t>★振込不能の場合</a:t>
          </a:r>
          <a:endParaRPr kumimoji="1" lang="en-US" altLang="ja-JP" sz="1100" b="1">
            <a:solidFill>
              <a:sysClr val="windowText" lastClr="000000"/>
            </a:solidFill>
            <a:effectLst/>
            <a:latin typeface="+mn-lt"/>
            <a:ea typeface="+mn-ea"/>
            <a:cs typeface="+mn-cs"/>
          </a:endParaRPr>
        </a:p>
        <a:p>
          <a:r>
            <a:rPr kumimoji="1" lang="ja-JP" altLang="ja-JP" sz="1100">
              <a:solidFill>
                <a:sysClr val="windowText" lastClr="000000"/>
              </a:solidFill>
              <a:effectLst/>
              <a:latin typeface="+mn-lt"/>
              <a:ea typeface="+mn-ea"/>
              <a:cs typeface="+mn-cs"/>
            </a:rPr>
            <a:t>再振り込み手数料は申請者負担となりますので、スペースや「・」</a:t>
          </a:r>
          <a:r>
            <a:rPr kumimoji="1" lang="ja-JP" altLang="en-US" sz="1100">
              <a:solidFill>
                <a:sysClr val="windowText" lastClr="000000"/>
              </a:solidFill>
              <a:effectLst/>
              <a:latin typeface="+mn-lt"/>
              <a:ea typeface="+mn-ea"/>
              <a:cs typeface="+mn-cs"/>
            </a:rPr>
            <a:t>の</a:t>
          </a:r>
          <a:r>
            <a:rPr kumimoji="1" lang="ja-JP" altLang="ja-JP" sz="1100">
              <a:solidFill>
                <a:sysClr val="windowText" lastClr="000000"/>
              </a:solidFill>
              <a:effectLst/>
              <a:latin typeface="+mn-lt"/>
              <a:ea typeface="+mn-ea"/>
              <a:cs typeface="+mn-cs"/>
            </a:rPr>
            <a:t>有無にご注意ください</a:t>
          </a:r>
          <a:endParaRPr kumimoji="1" lang="en-US" altLang="ja-JP" sz="1100">
            <a:solidFill>
              <a:sysClr val="windowText" lastClr="000000"/>
            </a:solidFill>
            <a:effectLst/>
            <a:latin typeface="+mn-lt"/>
            <a:ea typeface="+mn-ea"/>
            <a:cs typeface="+mn-cs"/>
          </a:endParaRPr>
        </a:p>
        <a:p>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新規申請の場合や口座変更の場合は、</a:t>
          </a:r>
          <a:r>
            <a:rPr kumimoji="1" lang="ja-JP" altLang="ja-JP" sz="1100" b="1" u="sng">
              <a:solidFill>
                <a:srgbClr val="FF0000"/>
              </a:solidFill>
              <a:effectLst/>
              <a:latin typeface="+mn-lt"/>
              <a:ea typeface="+mn-ea"/>
              <a:cs typeface="+mn-cs"/>
            </a:rPr>
            <a:t>通帳のフリガナ部分のコピー</a:t>
          </a:r>
          <a:r>
            <a:rPr kumimoji="1" lang="ja-JP" altLang="ja-JP" sz="1100" b="0">
              <a:solidFill>
                <a:sysClr val="windowText" lastClr="000000"/>
              </a:solidFill>
              <a:effectLst/>
              <a:latin typeface="+mn-lt"/>
              <a:ea typeface="+mn-ea"/>
              <a:cs typeface="+mn-cs"/>
            </a:rPr>
            <a:t>を</a:t>
          </a:r>
          <a:r>
            <a:rPr kumimoji="1" lang="ja-JP" altLang="ja-JP" sz="1100">
              <a:solidFill>
                <a:sysClr val="windowText" lastClr="000000"/>
              </a:solidFill>
              <a:effectLst/>
              <a:latin typeface="+mn-lt"/>
              <a:ea typeface="+mn-ea"/>
              <a:cs typeface="+mn-cs"/>
            </a:rPr>
            <a:t>添付</a:t>
          </a:r>
          <a:r>
            <a:rPr kumimoji="1" lang="ja-JP" altLang="en-US" sz="1100">
              <a:solidFill>
                <a:sysClr val="windowText" lastClr="000000"/>
              </a:solidFill>
              <a:effectLst/>
              <a:latin typeface="+mn-lt"/>
              <a:ea typeface="+mn-ea"/>
              <a:cs typeface="+mn-cs"/>
            </a:rPr>
            <a:t>して</a:t>
          </a:r>
          <a:r>
            <a:rPr kumimoji="1" lang="ja-JP" altLang="ja-JP" sz="1100">
              <a:solidFill>
                <a:sysClr val="windowText" lastClr="000000"/>
              </a:solidFill>
              <a:effectLst/>
              <a:latin typeface="+mn-lt"/>
              <a:ea typeface="+mn-ea"/>
              <a:cs typeface="+mn-cs"/>
            </a:rPr>
            <a:t>ください</a:t>
          </a:r>
          <a:endParaRPr lang="ja-JP" altLang="ja-JP">
            <a:solidFill>
              <a:sysClr val="windowText" lastClr="000000"/>
            </a:solidFill>
            <a:effectLst/>
          </a:endParaRPr>
        </a:p>
      </xdr:txBody>
    </xdr:sp>
    <xdr:clientData/>
  </xdr:twoCellAnchor>
  <xdr:twoCellAnchor>
    <xdr:from>
      <xdr:col>10</xdr:col>
      <xdr:colOff>417635</xdr:colOff>
      <xdr:row>1</xdr:row>
      <xdr:rowOff>38167</xdr:rowOff>
    </xdr:from>
    <xdr:to>
      <xdr:col>15</xdr:col>
      <xdr:colOff>637443</xdr:colOff>
      <xdr:row>2</xdr:row>
      <xdr:rowOff>607267</xdr:rowOff>
    </xdr:to>
    <xdr:grpSp>
      <xdr:nvGrpSpPr>
        <xdr:cNvPr id="1026" name="グループ化 1025">
          <a:extLst>
            <a:ext uri="{FF2B5EF4-FFF2-40B4-BE49-F238E27FC236}">
              <a16:creationId xmlns:a16="http://schemas.microsoft.com/office/drawing/2014/main" id="{47466749-E942-DA12-6790-EF4CD6FF4F58}"/>
            </a:ext>
          </a:extLst>
        </xdr:cNvPr>
        <xdr:cNvGrpSpPr/>
      </xdr:nvGrpSpPr>
      <xdr:grpSpPr>
        <a:xfrm>
          <a:off x="8353321" y="364738"/>
          <a:ext cx="3485522" cy="1222243"/>
          <a:chOff x="8520453" y="369471"/>
          <a:chExt cx="3250433" cy="1248229"/>
        </a:xfrm>
      </xdr:grpSpPr>
      <xdr:sp macro="" textlink="">
        <xdr:nvSpPr>
          <xdr:cNvPr id="2" name="四角形: 角を丸くする 1">
            <a:extLst>
              <a:ext uri="{FF2B5EF4-FFF2-40B4-BE49-F238E27FC236}">
                <a16:creationId xmlns:a16="http://schemas.microsoft.com/office/drawing/2014/main" id="{B8192947-FE26-4D84-AF02-A7A411049985}"/>
              </a:ext>
            </a:extLst>
          </xdr:cNvPr>
          <xdr:cNvSpPr/>
        </xdr:nvSpPr>
        <xdr:spPr>
          <a:xfrm>
            <a:off x="8520453" y="369471"/>
            <a:ext cx="3250433" cy="1248229"/>
          </a:xfrm>
          <a:prstGeom prst="roundRect">
            <a:avLst>
              <a:gd name="adj" fmla="val 0"/>
            </a:avLst>
          </a:prstGeom>
          <a:solidFill>
            <a:srgbClr val="F2E5FF"/>
          </a:solidFill>
          <a:ln w="38100" cap="sq">
            <a:solidFill>
              <a:srgbClr val="CC99FF"/>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100" b="1">
                <a:solidFill>
                  <a:sysClr val="windowText" lastClr="000000"/>
                </a:solidFill>
              </a:rPr>
              <a:t>☆交付申請時提出書類：</a:t>
            </a:r>
            <a:endParaRPr kumimoji="1" lang="en-US" altLang="ja-JP" sz="1100" b="1">
              <a:solidFill>
                <a:sysClr val="windowText" lastClr="000000"/>
              </a:solidFill>
            </a:endParaRPr>
          </a:p>
          <a:p>
            <a:pPr algn="l"/>
            <a:r>
              <a:rPr kumimoji="1" lang="ja-JP" altLang="en-US" sz="1100" b="1">
                <a:solidFill>
                  <a:sysClr val="windowText" lastClr="000000"/>
                </a:solidFill>
              </a:rPr>
              <a:t>☆完了実績報告時提出書類：</a:t>
            </a:r>
            <a:endParaRPr kumimoji="1" lang="en-US" altLang="ja-JP" sz="1100" b="1">
              <a:solidFill>
                <a:sysClr val="windowText" lastClr="000000"/>
              </a:solidFill>
            </a:endParaRPr>
          </a:p>
          <a:p>
            <a:pPr algn="l"/>
            <a:endParaRPr kumimoji="1" lang="en-US" altLang="ja-JP" sz="700" b="1">
              <a:solidFill>
                <a:sysClr val="windowText" lastClr="000000"/>
              </a:solidFill>
            </a:endParaRPr>
          </a:p>
          <a:p>
            <a:pPr algn="l"/>
            <a:r>
              <a:rPr kumimoji="1" lang="en-US" altLang="ja-JP" sz="800" b="1">
                <a:solidFill>
                  <a:sysClr val="windowText" lastClr="000000"/>
                </a:solidFill>
              </a:rPr>
              <a:t>※</a:t>
            </a:r>
            <a:r>
              <a:rPr kumimoji="1" lang="ja-JP" altLang="en-US" sz="800" b="1">
                <a:solidFill>
                  <a:sysClr val="windowText" lastClr="000000"/>
                </a:solidFill>
              </a:rPr>
              <a:t>セル </a:t>
            </a:r>
            <a:r>
              <a:rPr kumimoji="1" lang="en-US" altLang="ja-JP" sz="800" b="1">
                <a:solidFill>
                  <a:sysClr val="windowText" lastClr="000000"/>
                </a:solidFill>
              </a:rPr>
              <a:t>B7 </a:t>
            </a:r>
            <a:r>
              <a:rPr kumimoji="1" lang="ja-JP" altLang="en-US" sz="800" b="1">
                <a:solidFill>
                  <a:sysClr val="windowText" lastClr="000000"/>
                </a:solidFill>
              </a:rPr>
              <a:t>で申請書類を選択すると、交付申請書類および完了実績報告書類の各シートが自動で作成されます</a:t>
            </a:r>
            <a:endParaRPr kumimoji="1" lang="en-US" altLang="ja-JP" sz="800" b="1">
              <a:solidFill>
                <a:sysClr val="windowText" lastClr="000000"/>
              </a:solidFill>
            </a:endParaRPr>
          </a:p>
          <a:p>
            <a:pPr algn="l"/>
            <a:r>
              <a:rPr kumimoji="1" lang="en-US" altLang="ja-JP" sz="800" b="1">
                <a:solidFill>
                  <a:sysClr val="windowText" lastClr="000000"/>
                </a:solidFill>
              </a:rPr>
              <a:t>※</a:t>
            </a:r>
            <a:r>
              <a:rPr kumimoji="1" lang="ja-JP" altLang="en-US" sz="800" b="1">
                <a:solidFill>
                  <a:sysClr val="windowText" lastClr="000000"/>
                </a:solidFill>
              </a:rPr>
              <a:t>提出資料総括表は「提出資料総括表」シートで✓を入力してください</a:t>
            </a:r>
            <a:endParaRPr kumimoji="1" lang="en-US" altLang="ja-JP" sz="800" b="1">
              <a:solidFill>
                <a:sysClr val="windowText" lastClr="000000"/>
              </a:solidFill>
            </a:endParaRPr>
          </a:p>
        </xdr:txBody>
      </xdr:sp>
      <xdr:sp macro="" textlink="">
        <xdr:nvSpPr>
          <xdr:cNvPr id="7" name="正方形/長方形 6">
            <a:extLst>
              <a:ext uri="{FF2B5EF4-FFF2-40B4-BE49-F238E27FC236}">
                <a16:creationId xmlns:a16="http://schemas.microsoft.com/office/drawing/2014/main" id="{090652A7-F2A3-9945-7823-D388BA18550E}"/>
              </a:ext>
            </a:extLst>
          </xdr:cNvPr>
          <xdr:cNvSpPr/>
        </xdr:nvSpPr>
        <xdr:spPr>
          <a:xfrm>
            <a:off x="10034424" y="447209"/>
            <a:ext cx="1072378" cy="199421"/>
          </a:xfrm>
          <a:prstGeom prst="rect">
            <a:avLst/>
          </a:prstGeom>
          <a:solidFill>
            <a:srgbClr val="FFB7DB"/>
          </a:solidFill>
          <a:ln w="3175" cap="sq">
            <a:solidFill>
              <a:sysClr val="windowText" lastClr="000000"/>
            </a:solidFill>
            <a:miter lim="800000"/>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46800" rIns="46800" rtlCol="0" anchor="ctr" anchorCtr="1"/>
          <a:lstStyle/>
          <a:p>
            <a:pPr algn="ctr"/>
            <a:r>
              <a:rPr kumimoji="1" lang="ja-JP" altLang="en-US" sz="1100" b="1">
                <a:solidFill>
                  <a:sysClr val="windowText" lastClr="000000"/>
                </a:solidFill>
              </a:rPr>
              <a:t>ピンクのシート</a:t>
            </a:r>
          </a:p>
        </xdr:txBody>
      </xdr:sp>
      <xdr:sp macro="" textlink="">
        <xdr:nvSpPr>
          <xdr:cNvPr id="11" name="正方形/長方形 10">
            <a:extLst>
              <a:ext uri="{FF2B5EF4-FFF2-40B4-BE49-F238E27FC236}">
                <a16:creationId xmlns:a16="http://schemas.microsoft.com/office/drawing/2014/main" id="{9763ADF4-F669-4E5F-B1C1-3F692ADACF97}"/>
              </a:ext>
            </a:extLst>
          </xdr:cNvPr>
          <xdr:cNvSpPr/>
        </xdr:nvSpPr>
        <xdr:spPr>
          <a:xfrm>
            <a:off x="10293640" y="682076"/>
            <a:ext cx="1086344" cy="199396"/>
          </a:xfrm>
          <a:prstGeom prst="rect">
            <a:avLst/>
          </a:prstGeom>
          <a:solidFill>
            <a:srgbClr val="94E8EC"/>
          </a:solidFill>
          <a:ln w="3175" cap="sq">
            <a:solidFill>
              <a:sysClr val="windowText" lastClr="000000"/>
            </a:solidFill>
            <a:miter lim="800000"/>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46800" rIns="46800" rtlCol="0" anchor="ctr" anchorCtr="1"/>
          <a:lstStyle/>
          <a:p>
            <a:pPr algn="ctr"/>
            <a:r>
              <a:rPr kumimoji="1" lang="ja-JP" altLang="en-US" sz="1100" b="1">
                <a:solidFill>
                  <a:sysClr val="windowText" lastClr="000000"/>
                </a:solidFill>
              </a:rPr>
              <a:t>ブルーのシート</a:t>
            </a:r>
          </a:p>
        </xdr:txBody>
      </xdr:sp>
    </xdr:grpSp>
    <xdr:clientData/>
  </xdr:twoCellAnchor>
  <xdr:twoCellAnchor>
    <xdr:from>
      <xdr:col>1</xdr:col>
      <xdr:colOff>22411</xdr:colOff>
      <xdr:row>1</xdr:row>
      <xdr:rowOff>39837</xdr:rowOff>
    </xdr:from>
    <xdr:to>
      <xdr:col>10</xdr:col>
      <xdr:colOff>359019</xdr:colOff>
      <xdr:row>2</xdr:row>
      <xdr:rowOff>609600</xdr:rowOff>
    </xdr:to>
    <xdr:grpSp>
      <xdr:nvGrpSpPr>
        <xdr:cNvPr id="1025" name="グループ化 1024">
          <a:extLst>
            <a:ext uri="{FF2B5EF4-FFF2-40B4-BE49-F238E27FC236}">
              <a16:creationId xmlns:a16="http://schemas.microsoft.com/office/drawing/2014/main" id="{F6B850EA-358E-95C8-599E-C4B1F02FC493}"/>
            </a:ext>
          </a:extLst>
        </xdr:cNvPr>
        <xdr:cNvGrpSpPr/>
      </xdr:nvGrpSpPr>
      <xdr:grpSpPr>
        <a:xfrm>
          <a:off x="2079811" y="366408"/>
          <a:ext cx="6214894" cy="1222906"/>
          <a:chOff x="2076499" y="371141"/>
          <a:chExt cx="6123778" cy="931848"/>
        </a:xfrm>
      </xdr:grpSpPr>
      <xdr:sp macro="" textlink="">
        <xdr:nvSpPr>
          <xdr:cNvPr id="6" name="四角形: 角を丸くする 5">
            <a:extLst>
              <a:ext uri="{FF2B5EF4-FFF2-40B4-BE49-F238E27FC236}">
                <a16:creationId xmlns:a16="http://schemas.microsoft.com/office/drawing/2014/main" id="{5B4B887B-FB36-4C68-AD24-8DE9F85920B1}"/>
              </a:ext>
            </a:extLst>
          </xdr:cNvPr>
          <xdr:cNvSpPr/>
        </xdr:nvSpPr>
        <xdr:spPr>
          <a:xfrm>
            <a:off x="2076499" y="371141"/>
            <a:ext cx="6123778" cy="931848"/>
          </a:xfrm>
          <a:prstGeom prst="roundRect">
            <a:avLst>
              <a:gd name="adj" fmla="val 0"/>
            </a:avLst>
          </a:prstGeom>
          <a:solidFill>
            <a:srgbClr val="FFEBF5"/>
          </a:solidFill>
          <a:ln w="38100" cap="sq">
            <a:solidFill>
              <a:srgbClr val="FF5B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050" b="1">
                <a:solidFill>
                  <a:sysClr val="windowText" lastClr="000000"/>
                </a:solidFill>
              </a:rPr>
              <a:t>☆すべての申請書類を</a:t>
            </a:r>
            <a:r>
              <a:rPr kumimoji="1" lang="en-US" altLang="ja-JP" sz="1050" b="1">
                <a:solidFill>
                  <a:sysClr val="windowText" lastClr="000000"/>
                </a:solidFill>
              </a:rPr>
              <a:t>PDF</a:t>
            </a:r>
            <a:r>
              <a:rPr kumimoji="1" lang="ja-JP" altLang="en-US" sz="1050" b="1">
                <a:solidFill>
                  <a:sysClr val="windowText" lastClr="000000"/>
                </a:solidFill>
              </a:rPr>
              <a:t>化し、 総括表</a:t>
            </a:r>
            <a:r>
              <a:rPr kumimoji="1" lang="ja-JP" altLang="en-US" sz="1050" b="1" baseline="0">
                <a:solidFill>
                  <a:sysClr val="windowText" lastClr="000000"/>
                </a:solidFill>
              </a:rPr>
              <a:t> 　　　　 </a:t>
            </a:r>
            <a:r>
              <a:rPr kumimoji="1" lang="ja-JP" altLang="en-US" sz="1050" b="1">
                <a:solidFill>
                  <a:sysClr val="windowText" lastClr="000000"/>
                </a:solidFill>
              </a:rPr>
              <a:t>を先頭に１つのデータにまとめて提出してください</a:t>
            </a:r>
            <a:endParaRPr kumimoji="1" lang="en-US" altLang="ja-JP" sz="1050" b="1">
              <a:solidFill>
                <a:sysClr val="windowText" lastClr="000000"/>
              </a:solidFill>
            </a:endParaRPr>
          </a:p>
          <a:p>
            <a:pPr algn="l"/>
            <a:r>
              <a:rPr kumimoji="1" lang="ja-JP" altLang="en-US" sz="1050" b="1">
                <a:solidFill>
                  <a:sysClr val="windowText" lastClr="000000"/>
                </a:solidFill>
              </a:rPr>
              <a:t>☆本</a:t>
            </a:r>
            <a:r>
              <a:rPr kumimoji="1" lang="en-US" altLang="ja-JP" sz="1050" b="1">
                <a:solidFill>
                  <a:sysClr val="windowText" lastClr="000000"/>
                </a:solidFill>
              </a:rPr>
              <a:t>Excel</a:t>
            </a:r>
            <a:r>
              <a:rPr kumimoji="1" lang="ja-JP" altLang="en-US" sz="1050" b="1">
                <a:solidFill>
                  <a:sysClr val="windowText" lastClr="000000"/>
                </a:solidFill>
              </a:rPr>
              <a:t>データシートはシステムへの取込み時に必要となるため、申請時に必ず提出してください</a:t>
            </a:r>
            <a:endParaRPr kumimoji="1" lang="en-US" altLang="ja-JP" sz="105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800" b="1">
                <a:solidFill>
                  <a:sysClr val="windowText" lastClr="000000"/>
                </a:solidFill>
                <a:effectLst/>
                <a:latin typeface="+mn-lt"/>
                <a:ea typeface="+mn-ea"/>
                <a:cs typeface="+mn-cs"/>
              </a:rPr>
              <a:t>※     </a:t>
            </a:r>
            <a:r>
              <a:rPr kumimoji="1" lang="ja-JP" altLang="en-US" sz="800" b="1">
                <a:solidFill>
                  <a:sysClr val="windowText" lastClr="000000"/>
                </a:solidFill>
                <a:effectLst/>
                <a:latin typeface="+mn-lt"/>
                <a:ea typeface="+mn-ea"/>
                <a:cs typeface="+mn-cs"/>
              </a:rPr>
              <a:t>入力用データシート  ・上限額表　の</a:t>
            </a:r>
            <a:r>
              <a:rPr kumimoji="1" lang="en-US" altLang="ja-JP" sz="800" b="1">
                <a:solidFill>
                  <a:sysClr val="windowText" lastClr="000000"/>
                </a:solidFill>
                <a:effectLst/>
                <a:latin typeface="+mn-lt"/>
                <a:ea typeface="+mn-ea"/>
                <a:cs typeface="+mn-cs"/>
              </a:rPr>
              <a:t>PDF</a:t>
            </a:r>
            <a:r>
              <a:rPr kumimoji="1" lang="ja-JP" altLang="en-US" sz="800" b="1">
                <a:solidFill>
                  <a:sysClr val="windowText" lastClr="000000"/>
                </a:solidFill>
                <a:effectLst/>
                <a:latin typeface="+mn-lt"/>
                <a:ea typeface="+mn-ea"/>
                <a:cs typeface="+mn-cs"/>
              </a:rPr>
              <a:t>化は不要です</a:t>
            </a:r>
          </a:p>
          <a:p>
            <a:pPr algn="l"/>
            <a:r>
              <a:rPr kumimoji="1" lang="en-US" altLang="ja-JP" sz="800" b="1">
                <a:solidFill>
                  <a:sysClr val="windowText" lastClr="000000"/>
                </a:solidFill>
              </a:rPr>
              <a:t>※</a:t>
            </a:r>
            <a:r>
              <a:rPr kumimoji="1" lang="ja-JP" altLang="en-US" sz="800" b="1">
                <a:solidFill>
                  <a:sysClr val="windowText" lastClr="000000"/>
                </a:solidFill>
              </a:rPr>
              <a:t>シートは削除や非表示にせず、そのまま送付してください</a:t>
            </a:r>
            <a:endParaRPr kumimoji="1" lang="en-US" altLang="ja-JP" sz="800" b="1">
              <a:solidFill>
                <a:sysClr val="windowText" lastClr="000000"/>
              </a:solidFill>
            </a:endParaRPr>
          </a:p>
          <a:p>
            <a:pPr algn="l"/>
            <a:r>
              <a:rPr kumimoji="1" lang="en-US" altLang="ja-JP" sz="800" b="1">
                <a:solidFill>
                  <a:sysClr val="windowText" lastClr="000000"/>
                </a:solidFill>
              </a:rPr>
              <a:t>※</a:t>
            </a:r>
            <a:r>
              <a:rPr kumimoji="1" lang="ja-JP" altLang="en-US" sz="800" b="1">
                <a:solidFill>
                  <a:sysClr val="windowText" lastClr="000000"/>
                </a:solidFill>
              </a:rPr>
              <a:t>複数の共同事業者がいる場合、または複数の型式を申請する場合は、様式第</a:t>
            </a:r>
            <a:r>
              <a:rPr kumimoji="1" lang="en-US" altLang="ja-JP" sz="800" b="1">
                <a:solidFill>
                  <a:sysClr val="windowText" lastClr="000000"/>
                </a:solidFill>
              </a:rPr>
              <a:t>1</a:t>
            </a:r>
            <a:r>
              <a:rPr kumimoji="1" lang="ja-JP" altLang="en-US" sz="800" b="1">
                <a:solidFill>
                  <a:sysClr val="windowText" lastClr="000000"/>
                </a:solidFill>
              </a:rPr>
              <a:t>の</a:t>
            </a:r>
            <a:r>
              <a:rPr kumimoji="1" lang="en-US" altLang="ja-JP" sz="800" b="1">
                <a:solidFill>
                  <a:sysClr val="windowText" lastClr="000000"/>
                </a:solidFill>
              </a:rPr>
              <a:t>4</a:t>
            </a:r>
            <a:r>
              <a:rPr kumimoji="1" lang="ja-JP" altLang="en-US" sz="800" b="1">
                <a:solidFill>
                  <a:sysClr val="windowText" lastClr="000000"/>
                </a:solidFill>
              </a:rPr>
              <a:t>、様式第</a:t>
            </a:r>
            <a:r>
              <a:rPr kumimoji="1" lang="en-US" altLang="ja-JP" sz="800" b="1">
                <a:solidFill>
                  <a:sysClr val="windowText" lastClr="000000"/>
                </a:solidFill>
              </a:rPr>
              <a:t>1</a:t>
            </a:r>
            <a:r>
              <a:rPr kumimoji="1" lang="ja-JP" altLang="en-US" sz="800" b="1">
                <a:solidFill>
                  <a:sysClr val="windowText" lastClr="000000"/>
                </a:solidFill>
              </a:rPr>
              <a:t>（その</a:t>
            </a:r>
            <a:r>
              <a:rPr kumimoji="1" lang="en-US" altLang="ja-JP" sz="800" b="1">
                <a:solidFill>
                  <a:sysClr val="windowText" lastClr="000000"/>
                </a:solidFill>
              </a:rPr>
              <a:t>5</a:t>
            </a:r>
            <a:r>
              <a:rPr kumimoji="1" lang="ja-JP" altLang="en-US" sz="800" b="1">
                <a:solidFill>
                  <a:sysClr val="windowText" lastClr="000000"/>
                </a:solidFill>
              </a:rPr>
              <a:t>の</a:t>
            </a:r>
            <a:r>
              <a:rPr kumimoji="1" lang="en-US" altLang="ja-JP" sz="800" b="1">
                <a:solidFill>
                  <a:sysClr val="windowText" lastClr="000000"/>
                </a:solidFill>
              </a:rPr>
              <a:t>2</a:t>
            </a:r>
            <a:r>
              <a:rPr kumimoji="1" lang="ja-JP" altLang="en-US" sz="800" b="1">
                <a:solidFill>
                  <a:sysClr val="windowText" lastClr="000000"/>
                </a:solidFill>
              </a:rPr>
              <a:t>）、様式</a:t>
            </a:r>
            <a:r>
              <a:rPr kumimoji="1" lang="en-US" altLang="ja-JP" sz="800" b="1">
                <a:solidFill>
                  <a:sysClr val="windowText" lastClr="000000"/>
                </a:solidFill>
              </a:rPr>
              <a:t>11</a:t>
            </a:r>
            <a:r>
              <a:rPr kumimoji="1" lang="ja-JP" altLang="en-US" sz="800" b="1">
                <a:solidFill>
                  <a:sysClr val="windowText" lastClr="000000"/>
                </a:solidFill>
              </a:rPr>
              <a:t>（その</a:t>
            </a:r>
            <a:r>
              <a:rPr kumimoji="1" lang="en-US" altLang="ja-JP" sz="800" b="1">
                <a:solidFill>
                  <a:sysClr val="windowText" lastClr="000000"/>
                </a:solidFill>
              </a:rPr>
              <a:t>4</a:t>
            </a:r>
            <a:r>
              <a:rPr kumimoji="1" lang="ja-JP" altLang="en-US" sz="800" b="1">
                <a:solidFill>
                  <a:sysClr val="windowText" lastClr="000000"/>
                </a:solidFill>
              </a:rPr>
              <a:t>の</a:t>
            </a:r>
            <a:r>
              <a:rPr kumimoji="1" lang="en-US" altLang="ja-JP" sz="800" b="1">
                <a:solidFill>
                  <a:sysClr val="windowText" lastClr="000000"/>
                </a:solidFill>
              </a:rPr>
              <a:t>2</a:t>
            </a:r>
            <a:r>
              <a:rPr kumimoji="1" lang="ja-JP" altLang="en-US" sz="800" b="1">
                <a:solidFill>
                  <a:sysClr val="windowText" lastClr="000000"/>
                </a:solidFill>
              </a:rPr>
              <a:t>）について、それぞれのシート内のプルダウンから該当する番号を選択し、</a:t>
            </a:r>
            <a:r>
              <a:rPr kumimoji="1" lang="en-US" altLang="ja-JP" sz="800" b="1">
                <a:solidFill>
                  <a:sysClr val="windowText" lastClr="000000"/>
                </a:solidFill>
              </a:rPr>
              <a:t>PDF </a:t>
            </a:r>
            <a:r>
              <a:rPr kumimoji="1" lang="ja-JP" altLang="en-US" sz="800" b="1">
                <a:solidFill>
                  <a:sysClr val="windowText" lastClr="000000"/>
                </a:solidFill>
              </a:rPr>
              <a:t>化してください</a:t>
            </a:r>
            <a:endParaRPr kumimoji="1" lang="en-US" altLang="ja-JP" sz="800" b="1">
              <a:solidFill>
                <a:sysClr val="windowText" lastClr="000000"/>
              </a:solidFill>
            </a:endParaRPr>
          </a:p>
        </xdr:txBody>
      </xdr:sp>
      <xdr:sp macro="" textlink="">
        <xdr:nvSpPr>
          <xdr:cNvPr id="4" name="正方形/長方形 3">
            <a:extLst>
              <a:ext uri="{FF2B5EF4-FFF2-40B4-BE49-F238E27FC236}">
                <a16:creationId xmlns:a16="http://schemas.microsoft.com/office/drawing/2014/main" id="{CC7982D4-E7E2-95DC-8864-39017F96A641}"/>
              </a:ext>
            </a:extLst>
          </xdr:cNvPr>
          <xdr:cNvSpPr/>
        </xdr:nvSpPr>
        <xdr:spPr>
          <a:xfrm>
            <a:off x="2262031" y="751276"/>
            <a:ext cx="1027056" cy="115278"/>
          </a:xfrm>
          <a:prstGeom prst="rect">
            <a:avLst/>
          </a:prstGeom>
          <a:solidFill>
            <a:srgbClr val="FFFF99"/>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46800" rIns="46800" rtlCol="0" anchor="ctr" anchorCtr="1"/>
          <a:lstStyle/>
          <a:p>
            <a:pPr algn="l"/>
            <a:r>
              <a:rPr kumimoji="1" lang="ja-JP" altLang="en-US" sz="800" b="1">
                <a:solidFill>
                  <a:sysClr val="windowText" lastClr="000000"/>
                </a:solidFill>
              </a:rPr>
              <a:t>入力用データシート</a:t>
            </a:r>
            <a:endParaRPr kumimoji="1" lang="en-US" altLang="ja-JP" sz="800" b="1">
              <a:solidFill>
                <a:sysClr val="windowText" lastClr="000000"/>
              </a:solidFill>
            </a:endParaRPr>
          </a:p>
        </xdr:txBody>
      </xdr:sp>
      <xdr:sp macro="" textlink="">
        <xdr:nvSpPr>
          <xdr:cNvPr id="3" name="正方形/長方形 2">
            <a:extLst>
              <a:ext uri="{FF2B5EF4-FFF2-40B4-BE49-F238E27FC236}">
                <a16:creationId xmlns:a16="http://schemas.microsoft.com/office/drawing/2014/main" id="{B560FF0A-9730-4312-B68E-F483AD076AA5}"/>
              </a:ext>
            </a:extLst>
          </xdr:cNvPr>
          <xdr:cNvSpPr/>
        </xdr:nvSpPr>
        <xdr:spPr>
          <a:xfrm>
            <a:off x="4022836" y="428800"/>
            <a:ext cx="1015180" cy="116333"/>
          </a:xfrm>
          <a:prstGeom prst="rect">
            <a:avLst/>
          </a:prstGeom>
          <a:solidFill>
            <a:srgbClr val="CD9BFF"/>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46800" rIns="46800" rtlCol="0" anchor="ctr" anchorCtr="1"/>
          <a:lstStyle/>
          <a:p>
            <a:pPr algn="l"/>
            <a:r>
              <a:rPr kumimoji="1" lang="ja-JP" altLang="en-US" sz="1050" b="1">
                <a:solidFill>
                  <a:sysClr val="windowText" lastClr="000000"/>
                </a:solidFill>
              </a:rPr>
              <a:t>提出資料総括表</a:t>
            </a:r>
            <a:endParaRPr kumimoji="1" lang="en-US" altLang="ja-JP" sz="1050" b="1">
              <a:solidFill>
                <a:sysClr val="windowText" lastClr="000000"/>
              </a:solidFill>
            </a:endParaRPr>
          </a:p>
        </xdr:txBody>
      </xdr:sp>
    </xdr:grpSp>
    <xdr:clientData/>
  </xdr:twoCellAnchor>
  <xdr:twoCellAnchor>
    <xdr:from>
      <xdr:col>16</xdr:col>
      <xdr:colOff>70040</xdr:colOff>
      <xdr:row>466</xdr:row>
      <xdr:rowOff>0</xdr:rowOff>
    </xdr:from>
    <xdr:to>
      <xdr:col>18</xdr:col>
      <xdr:colOff>238125</xdr:colOff>
      <xdr:row>467</xdr:row>
      <xdr:rowOff>8282</xdr:rowOff>
    </xdr:to>
    <xdr:sp macro="" textlink="">
      <xdr:nvSpPr>
        <xdr:cNvPr id="5" name="正方形/長方形 4">
          <a:hlinkClick xmlns:r="http://schemas.openxmlformats.org/officeDocument/2006/relationships" r:id="rId2"/>
          <a:extLst>
            <a:ext uri="{FF2B5EF4-FFF2-40B4-BE49-F238E27FC236}">
              <a16:creationId xmlns:a16="http://schemas.microsoft.com/office/drawing/2014/main" id="{D2ADDCE3-3678-2890-E809-986E72E9A516}"/>
            </a:ext>
          </a:extLst>
        </xdr:cNvPr>
        <xdr:cNvSpPr/>
      </xdr:nvSpPr>
      <xdr:spPr>
        <a:xfrm>
          <a:off x="11985815" y="76609575"/>
          <a:ext cx="1025335" cy="246407"/>
        </a:xfrm>
        <a:prstGeom prst="rect">
          <a:avLst/>
        </a:prstGeom>
        <a:solidFill>
          <a:srgbClr val="DBB7FF"/>
        </a:solidFill>
        <a:ln w="38100" cap="sq">
          <a:solidFill>
            <a:srgbClr val="DBB7FF"/>
          </a:solid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上限額を確認</a:t>
          </a:r>
          <a:endParaRPr kumimoji="1" lang="en-US" altLang="ja-JP" sz="1100" b="1">
            <a:solidFill>
              <a:sysClr val="windowText" lastClr="000000"/>
            </a:solidFill>
          </a:endParaRPr>
        </a:p>
      </xdr:txBody>
    </xdr:sp>
    <xdr:clientData/>
  </xdr:twoCellAnchor>
  <xdr:twoCellAnchor>
    <xdr:from>
      <xdr:col>16</xdr:col>
      <xdr:colOff>72534</xdr:colOff>
      <xdr:row>502</xdr:row>
      <xdr:rowOff>8278</xdr:rowOff>
    </xdr:from>
    <xdr:to>
      <xdr:col>18</xdr:col>
      <xdr:colOff>238125</xdr:colOff>
      <xdr:row>503</xdr:row>
      <xdr:rowOff>16560</xdr:rowOff>
    </xdr:to>
    <xdr:sp macro="" textlink="">
      <xdr:nvSpPr>
        <xdr:cNvPr id="9" name="正方形/長方形 8">
          <a:hlinkClick xmlns:r="http://schemas.openxmlformats.org/officeDocument/2006/relationships" r:id="rId2"/>
          <a:extLst>
            <a:ext uri="{FF2B5EF4-FFF2-40B4-BE49-F238E27FC236}">
              <a16:creationId xmlns:a16="http://schemas.microsoft.com/office/drawing/2014/main" id="{F14EF619-CF85-49C8-869F-E53738058DC2}"/>
            </a:ext>
          </a:extLst>
        </xdr:cNvPr>
        <xdr:cNvSpPr/>
      </xdr:nvSpPr>
      <xdr:spPr>
        <a:xfrm>
          <a:off x="11988309" y="82342378"/>
          <a:ext cx="1022841" cy="246407"/>
        </a:xfrm>
        <a:prstGeom prst="rect">
          <a:avLst/>
        </a:prstGeom>
        <a:solidFill>
          <a:srgbClr val="DBB7FF"/>
        </a:solidFill>
        <a:ln w="38100" cap="sq" cmpd="sng" algn="ctr">
          <a:solidFill>
            <a:srgbClr val="DBB7FF"/>
          </a:solidFill>
          <a:prstDash val="solid"/>
          <a:miter lim="800000"/>
        </a:ln>
        <a:effectLst/>
        <a:scene3d>
          <a:camera prst="orthographicFront"/>
          <a:lightRig rig="threePt" dir="t"/>
        </a:scene3d>
        <a:sp3d>
          <a:bevelT/>
        </a:sp3d>
      </xdr:spPr>
      <xdr:txBody>
        <a:bodyPr vertOverflow="clip" horzOverflow="clip" rtlCol="0" anchor="ctr" anchorCtr="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Aptos Narrow" panose="02110004020202020204"/>
              <a:ea typeface="游ゴシック" panose="020B0400000000000000" pitchFamily="50" charset="-128"/>
              <a:cs typeface="+mn-cs"/>
            </a:rPr>
            <a:t>上限額を確認</a:t>
          </a:r>
        </a:p>
      </xdr:txBody>
    </xdr:sp>
    <xdr:clientData/>
  </xdr:twoCellAnchor>
  <xdr:twoCellAnchor>
    <xdr:from>
      <xdr:col>16</xdr:col>
      <xdr:colOff>64252</xdr:colOff>
      <xdr:row>538</xdr:row>
      <xdr:rowOff>0</xdr:rowOff>
    </xdr:from>
    <xdr:to>
      <xdr:col>18</xdr:col>
      <xdr:colOff>228600</xdr:colOff>
      <xdr:row>539</xdr:row>
      <xdr:rowOff>8282</xdr:rowOff>
    </xdr:to>
    <xdr:sp macro="" textlink="">
      <xdr:nvSpPr>
        <xdr:cNvPr id="14" name="正方形/長方形 13">
          <a:hlinkClick xmlns:r="http://schemas.openxmlformats.org/officeDocument/2006/relationships" r:id="rId2"/>
          <a:extLst>
            <a:ext uri="{FF2B5EF4-FFF2-40B4-BE49-F238E27FC236}">
              <a16:creationId xmlns:a16="http://schemas.microsoft.com/office/drawing/2014/main" id="{D8CB3B0E-BACD-45A2-A7D9-021124297E70}"/>
            </a:ext>
          </a:extLst>
        </xdr:cNvPr>
        <xdr:cNvSpPr/>
      </xdr:nvSpPr>
      <xdr:spPr>
        <a:xfrm>
          <a:off x="11980027" y="88058625"/>
          <a:ext cx="1021598" cy="246407"/>
        </a:xfrm>
        <a:prstGeom prst="rect">
          <a:avLst/>
        </a:prstGeom>
        <a:solidFill>
          <a:srgbClr val="DBB7FF"/>
        </a:solidFill>
        <a:ln w="38100" cap="sq" cmpd="sng" algn="ctr">
          <a:solidFill>
            <a:srgbClr val="DBB7FF"/>
          </a:solidFill>
          <a:prstDash val="solid"/>
          <a:miter lim="800000"/>
        </a:ln>
        <a:effectLst/>
        <a:scene3d>
          <a:camera prst="orthographicFront"/>
          <a:lightRig rig="threePt" dir="t"/>
        </a:scene3d>
        <a:sp3d>
          <a:bevelT/>
        </a:sp3d>
      </xdr:spPr>
      <xdr:txBody>
        <a:bodyPr vertOverflow="clip" horzOverflow="clip" rtlCol="0" anchor="ctr" anchorCtr="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Aptos Narrow" panose="02110004020202020204"/>
              <a:ea typeface="游ゴシック" panose="020B0400000000000000" pitchFamily="50" charset="-128"/>
              <a:cs typeface="+mn-cs"/>
            </a:rPr>
            <a:t>上限額を確認</a:t>
          </a:r>
        </a:p>
      </xdr:txBody>
    </xdr:sp>
    <xdr:clientData/>
  </xdr:twoCellAnchor>
  <xdr:twoCellAnchor>
    <xdr:from>
      <xdr:col>16</xdr:col>
      <xdr:colOff>79103</xdr:colOff>
      <xdr:row>574</xdr:row>
      <xdr:rowOff>0</xdr:rowOff>
    </xdr:from>
    <xdr:to>
      <xdr:col>18</xdr:col>
      <xdr:colOff>247650</xdr:colOff>
      <xdr:row>575</xdr:row>
      <xdr:rowOff>8283</xdr:rowOff>
    </xdr:to>
    <xdr:sp macro="" textlink="">
      <xdr:nvSpPr>
        <xdr:cNvPr id="15" name="正方形/長方形 14">
          <a:hlinkClick xmlns:r="http://schemas.openxmlformats.org/officeDocument/2006/relationships" r:id="rId2"/>
          <a:extLst>
            <a:ext uri="{FF2B5EF4-FFF2-40B4-BE49-F238E27FC236}">
              <a16:creationId xmlns:a16="http://schemas.microsoft.com/office/drawing/2014/main" id="{9ABB86C3-AD83-4248-9188-0279C6FD61FF}"/>
            </a:ext>
          </a:extLst>
        </xdr:cNvPr>
        <xdr:cNvSpPr/>
      </xdr:nvSpPr>
      <xdr:spPr>
        <a:xfrm>
          <a:off x="11994878" y="93783150"/>
          <a:ext cx="1025797" cy="246408"/>
        </a:xfrm>
        <a:prstGeom prst="rect">
          <a:avLst/>
        </a:prstGeom>
        <a:solidFill>
          <a:srgbClr val="DBB7FF"/>
        </a:solidFill>
        <a:ln w="38100" cap="sq">
          <a:solidFill>
            <a:srgbClr val="DBB7FF"/>
          </a:solid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上限額を確認</a:t>
          </a:r>
          <a:endParaRPr kumimoji="1" lang="en-US" altLang="ja-JP" sz="1100" b="1">
            <a:solidFill>
              <a:sysClr val="windowText" lastClr="000000"/>
            </a:solidFill>
          </a:endParaRPr>
        </a:p>
      </xdr:txBody>
    </xdr:sp>
    <xdr:clientData/>
  </xdr:twoCellAnchor>
  <xdr:twoCellAnchor>
    <xdr:from>
      <xdr:col>16</xdr:col>
      <xdr:colOff>73780</xdr:colOff>
      <xdr:row>610</xdr:row>
      <xdr:rowOff>0</xdr:rowOff>
    </xdr:from>
    <xdr:to>
      <xdr:col>18</xdr:col>
      <xdr:colOff>238125</xdr:colOff>
      <xdr:row>611</xdr:row>
      <xdr:rowOff>8283</xdr:rowOff>
    </xdr:to>
    <xdr:sp macro="" textlink="">
      <xdr:nvSpPr>
        <xdr:cNvPr id="17" name="正方形/長方形 16">
          <a:hlinkClick xmlns:r="http://schemas.openxmlformats.org/officeDocument/2006/relationships" r:id="rId2"/>
          <a:extLst>
            <a:ext uri="{FF2B5EF4-FFF2-40B4-BE49-F238E27FC236}">
              <a16:creationId xmlns:a16="http://schemas.microsoft.com/office/drawing/2014/main" id="{7C51286C-ED0C-4D98-9DA7-09939705B5A4}"/>
            </a:ext>
          </a:extLst>
        </xdr:cNvPr>
        <xdr:cNvSpPr/>
      </xdr:nvSpPr>
      <xdr:spPr>
        <a:xfrm>
          <a:off x="11989555" y="99507675"/>
          <a:ext cx="1021595" cy="246408"/>
        </a:xfrm>
        <a:prstGeom prst="rect">
          <a:avLst/>
        </a:prstGeom>
        <a:solidFill>
          <a:srgbClr val="DBB7FF"/>
        </a:solidFill>
        <a:ln w="38100" cap="sq" cmpd="sng" algn="ctr">
          <a:solidFill>
            <a:srgbClr val="DBB7FF"/>
          </a:solidFill>
          <a:prstDash val="solid"/>
          <a:miter lim="800000"/>
        </a:ln>
        <a:effectLst/>
        <a:scene3d>
          <a:camera prst="orthographicFront"/>
          <a:lightRig rig="threePt" dir="t"/>
        </a:scene3d>
        <a:sp3d>
          <a:bevelT/>
        </a:sp3d>
      </xdr:spPr>
      <xdr:txBody>
        <a:bodyPr vertOverflow="clip" horzOverflow="clip" rtlCol="0" anchor="ctr" anchorCtr="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Aptos Narrow" panose="02110004020202020204"/>
              <a:ea typeface="游ゴシック" panose="020B0400000000000000" pitchFamily="50" charset="-128"/>
              <a:cs typeface="+mn-cs"/>
            </a:rPr>
            <a:t>上限額を確認</a:t>
          </a:r>
        </a:p>
      </xdr:txBody>
    </xdr:sp>
    <xdr:clientData/>
  </xdr:twoCellAnchor>
  <xdr:twoCellAnchor>
    <xdr:from>
      <xdr:col>16</xdr:col>
      <xdr:colOff>48183</xdr:colOff>
      <xdr:row>634</xdr:row>
      <xdr:rowOff>19049</xdr:rowOff>
    </xdr:from>
    <xdr:to>
      <xdr:col>21</xdr:col>
      <xdr:colOff>399858</xdr:colOff>
      <xdr:row>644</xdr:row>
      <xdr:rowOff>57150</xdr:rowOff>
    </xdr:to>
    <xdr:sp macro="" textlink="">
      <xdr:nvSpPr>
        <xdr:cNvPr id="24" name="正方形/長方形 23">
          <a:extLst>
            <a:ext uri="{FF2B5EF4-FFF2-40B4-BE49-F238E27FC236}">
              <a16:creationId xmlns:a16="http://schemas.microsoft.com/office/drawing/2014/main" id="{4ACF7096-E781-445F-A274-79D17FA76481}"/>
            </a:ext>
          </a:extLst>
        </xdr:cNvPr>
        <xdr:cNvSpPr/>
      </xdr:nvSpPr>
      <xdr:spPr>
        <a:xfrm>
          <a:off x="11963958" y="103755824"/>
          <a:ext cx="2494800" cy="2428876"/>
        </a:xfrm>
        <a:prstGeom prst="rect">
          <a:avLst/>
        </a:prstGeom>
        <a:solidFill>
          <a:srgbClr val="FFEBF5"/>
        </a:solidFill>
        <a:ln w="38100">
          <a:solidFill>
            <a:srgbClr val="FF5BA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製造番号情報</a:t>
          </a:r>
          <a:r>
            <a:rPr kumimoji="1" lang="en-US" altLang="ja-JP" sz="1100" b="1">
              <a:solidFill>
                <a:sysClr val="windowText" lastClr="000000"/>
              </a:solidFill>
              <a:effectLst/>
              <a:latin typeface="+mn-lt"/>
              <a:ea typeface="+mn-ea"/>
              <a:cs typeface="+mn-cs"/>
            </a:rPr>
            <a:t>】</a:t>
          </a:r>
        </a:p>
        <a:p>
          <a:r>
            <a:rPr kumimoji="1" lang="ja-JP" altLang="en-US" sz="1100" b="1">
              <a:solidFill>
                <a:sysClr val="windowText" lastClr="000000"/>
              </a:solidFill>
              <a:effectLst/>
              <a:latin typeface="+mn-lt"/>
              <a:ea typeface="+mn-ea"/>
              <a:cs typeface="+mn-cs"/>
            </a:rPr>
            <a:t>★メーカー名・型式</a:t>
          </a:r>
          <a:endParaRPr kumimoji="1" lang="en-US" altLang="ja-JP" sz="1100" b="1">
            <a:solidFill>
              <a:sysClr val="windowText" lastClr="000000"/>
            </a:solidFill>
            <a:effectLst/>
            <a:latin typeface="+mn-lt"/>
            <a:ea typeface="+mn-ea"/>
            <a:cs typeface="+mn-cs"/>
          </a:endParaRPr>
        </a:p>
        <a:p>
          <a:r>
            <a:rPr kumimoji="1" lang="ja-JP" altLang="en-US" sz="1100">
              <a:solidFill>
                <a:sysClr val="windowText" lastClr="000000"/>
              </a:solidFill>
              <a:effectLst/>
              <a:latin typeface="+mn-lt"/>
              <a:ea typeface="+mn-ea"/>
              <a:cs typeface="+mn-cs"/>
            </a:rPr>
            <a:t>高圧受電設備・バッテリー交換式充電設備の場合は、メーカー名および型式を手入力してください</a:t>
          </a:r>
          <a:endParaRPr kumimoji="1" lang="en-US" altLang="ja-JP" sz="1100">
            <a:solidFill>
              <a:sysClr val="windowText" lastClr="000000"/>
            </a:solidFill>
            <a:effectLst/>
            <a:latin typeface="+mn-lt"/>
            <a:ea typeface="+mn-ea"/>
            <a:cs typeface="+mn-cs"/>
          </a:endParaRPr>
        </a:p>
        <a:p>
          <a:endParaRPr kumimoji="1" lang="en-US" altLang="ja-JP" sz="1100">
            <a:solidFill>
              <a:sysClr val="windowText" lastClr="000000"/>
            </a:solidFill>
            <a:effectLst/>
            <a:latin typeface="+mn-lt"/>
            <a:ea typeface="+mn-ea"/>
            <a:cs typeface="+mn-cs"/>
          </a:endParaRPr>
        </a:p>
        <a:p>
          <a:r>
            <a:rPr kumimoji="1" lang="ja-JP" altLang="en-US" sz="1100" b="1">
              <a:solidFill>
                <a:sysClr val="windowText" lastClr="000000"/>
              </a:solidFill>
              <a:effectLst/>
              <a:latin typeface="+mn-lt"/>
              <a:ea typeface="+mn-ea"/>
              <a:cs typeface="+mn-cs"/>
            </a:rPr>
            <a:t>★出力電力</a:t>
          </a:r>
          <a:endParaRPr kumimoji="1" lang="en-US" altLang="ja-JP" sz="1100" b="1">
            <a:solidFill>
              <a:sysClr val="windowText" lastClr="000000"/>
            </a:solidFill>
            <a:effectLst/>
            <a:latin typeface="+mn-lt"/>
            <a:ea typeface="+mn-ea"/>
            <a:cs typeface="+mn-cs"/>
          </a:endParaRPr>
        </a:p>
        <a:p>
          <a:r>
            <a:rPr kumimoji="1" lang="ja-JP" altLang="en-US" sz="1100">
              <a:solidFill>
                <a:sysClr val="windowText" lastClr="000000"/>
              </a:solidFill>
              <a:effectLst/>
              <a:latin typeface="+mn-lt"/>
              <a:ea typeface="+mn-ea"/>
              <a:cs typeface="+mn-cs"/>
            </a:rPr>
            <a:t>外部給電器・高圧受電装置・バッテリー交換式充電設備の場合は、出力電力を手入力してください</a:t>
          </a:r>
          <a:endParaRPr kumimoji="1" lang="en-US" altLang="ja-JP" sz="1100">
            <a:solidFill>
              <a:sysClr val="windowText" lastClr="000000"/>
            </a:solidFill>
            <a:effectLst/>
            <a:latin typeface="+mn-lt"/>
            <a:ea typeface="+mn-ea"/>
            <a:cs typeface="+mn-cs"/>
          </a:endParaRPr>
        </a:p>
      </xdr:txBody>
    </xdr:sp>
    <xdr:clientData/>
  </xdr:twoCellAnchor>
  <xdr:twoCellAnchor>
    <xdr:from>
      <xdr:col>16</xdr:col>
      <xdr:colOff>35900</xdr:colOff>
      <xdr:row>1</xdr:row>
      <xdr:rowOff>38099</xdr:rowOff>
    </xdr:from>
    <xdr:to>
      <xdr:col>21</xdr:col>
      <xdr:colOff>373672</xdr:colOff>
      <xdr:row>2</xdr:row>
      <xdr:rowOff>607199</xdr:rowOff>
    </xdr:to>
    <xdr:sp macro="" textlink="">
      <xdr:nvSpPr>
        <xdr:cNvPr id="8" name="四角形: 角を丸くする 7">
          <a:extLst>
            <a:ext uri="{FF2B5EF4-FFF2-40B4-BE49-F238E27FC236}">
              <a16:creationId xmlns:a16="http://schemas.microsoft.com/office/drawing/2014/main" id="{88D6DF56-AA87-4338-81E6-6EF98BBF1023}"/>
            </a:ext>
          </a:extLst>
        </xdr:cNvPr>
        <xdr:cNvSpPr/>
      </xdr:nvSpPr>
      <xdr:spPr>
        <a:xfrm>
          <a:off x="11951675" y="371474"/>
          <a:ext cx="2480897" cy="1216800"/>
        </a:xfrm>
        <a:prstGeom prst="roundRect">
          <a:avLst>
            <a:gd name="adj" fmla="val 0"/>
          </a:avLst>
        </a:prstGeom>
        <a:solidFill>
          <a:srgbClr val="FFFFC5"/>
        </a:solidFill>
        <a:ln w="38100" cap="sq">
          <a:solidFill>
            <a:srgbClr val="FFC000"/>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en-US" sz="1100" b="1">
              <a:solidFill>
                <a:sysClr val="windowText" lastClr="000000"/>
              </a:solidFill>
            </a:rPr>
            <a:t>電子申請時の提出先メールアドレス</a:t>
          </a:r>
          <a:endParaRPr kumimoji="1" lang="en-US" altLang="ja-JP" sz="1100" b="1">
            <a:solidFill>
              <a:sysClr val="windowText" lastClr="000000"/>
            </a:solidFill>
          </a:endParaRPr>
        </a:p>
        <a:p>
          <a:pPr algn="ctr"/>
          <a:r>
            <a:rPr kumimoji="1" lang="en-US" altLang="ja-JP" sz="1600" b="1" u="sng">
              <a:solidFill>
                <a:sysClr val="windowText" lastClr="000000"/>
              </a:solidFill>
            </a:rPr>
            <a:t>tjdenshi@levo.or.jp</a:t>
          </a:r>
        </a:p>
        <a:p>
          <a:pPr algn="l"/>
          <a:endParaRPr kumimoji="1" lang="en-US" altLang="ja-JP" sz="700" b="1">
            <a:solidFill>
              <a:sysClr val="windowText" lastClr="000000"/>
            </a:solidFill>
          </a:endParaRPr>
        </a:p>
        <a:p>
          <a:pPr algn="l"/>
          <a:r>
            <a:rPr kumimoji="1" lang="en-US" altLang="ja-JP" sz="800" b="1">
              <a:solidFill>
                <a:sysClr val="windowText" lastClr="000000"/>
              </a:solidFill>
            </a:rPr>
            <a:t>※</a:t>
          </a:r>
          <a:r>
            <a:rPr kumimoji="1" lang="ja-JP" altLang="en-US" sz="800" b="1">
              <a:solidFill>
                <a:sysClr val="windowText" lastClr="000000"/>
              </a:solidFill>
            </a:rPr>
            <a:t>上記メールアドレス以外に提出された申請書類</a:t>
          </a:r>
          <a:endParaRPr kumimoji="1" lang="en-US" altLang="ja-JP" sz="800" b="1">
            <a:solidFill>
              <a:sysClr val="windowText" lastClr="000000"/>
            </a:solidFill>
          </a:endParaRPr>
        </a:p>
        <a:p>
          <a:pPr algn="l"/>
          <a:r>
            <a:rPr kumimoji="1" lang="ja-JP" altLang="en-US" sz="800" b="1">
              <a:solidFill>
                <a:sysClr val="windowText" lastClr="000000"/>
              </a:solidFill>
            </a:rPr>
            <a:t>　は、</a:t>
          </a:r>
          <a:r>
            <a:rPr kumimoji="1" lang="ja-JP" altLang="en-US" sz="800" b="1" u="sng">
              <a:solidFill>
                <a:srgbClr val="FF0000"/>
              </a:solidFill>
            </a:rPr>
            <a:t>受付できません</a:t>
          </a:r>
          <a:endParaRPr kumimoji="1" lang="en-US" altLang="ja-JP" sz="800" b="1" u="sng">
            <a:solidFill>
              <a:srgbClr val="FF0000"/>
            </a:solidFill>
          </a:endParaRPr>
        </a:p>
      </xdr:txBody>
    </xdr:sp>
    <xdr:clientData/>
  </xdr:twoCellAnchor>
  <xdr:twoCellAnchor>
    <xdr:from>
      <xdr:col>16</xdr:col>
      <xdr:colOff>57149</xdr:colOff>
      <xdr:row>82</xdr:row>
      <xdr:rowOff>19049</xdr:rowOff>
    </xdr:from>
    <xdr:to>
      <xdr:col>21</xdr:col>
      <xdr:colOff>408824</xdr:colOff>
      <xdr:row>112</xdr:row>
      <xdr:rowOff>0</xdr:rowOff>
    </xdr:to>
    <xdr:sp macro="" textlink="">
      <xdr:nvSpPr>
        <xdr:cNvPr id="10" name="正方形/長方形 9">
          <a:extLst>
            <a:ext uri="{FF2B5EF4-FFF2-40B4-BE49-F238E27FC236}">
              <a16:creationId xmlns:a16="http://schemas.microsoft.com/office/drawing/2014/main" id="{0E95A32A-CA69-4155-8F46-D5385E3FD59D}"/>
            </a:ext>
          </a:extLst>
        </xdr:cNvPr>
        <xdr:cNvSpPr/>
      </xdr:nvSpPr>
      <xdr:spPr>
        <a:xfrm>
          <a:off x="11972924" y="14106524"/>
          <a:ext cx="2494800" cy="4905376"/>
        </a:xfrm>
        <a:prstGeom prst="rect">
          <a:avLst/>
        </a:prstGeom>
        <a:solidFill>
          <a:srgbClr val="FFEBF5"/>
        </a:solidFill>
        <a:ln w="38100">
          <a:solidFill>
            <a:srgbClr val="FF5BA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共同事業者</a:t>
          </a:r>
          <a:r>
            <a:rPr kumimoji="1" lang="en-US" altLang="ja-JP" sz="1100" b="1">
              <a:solidFill>
                <a:sysClr val="windowText" lastClr="000000"/>
              </a:solidFill>
              <a:effectLst/>
              <a:latin typeface="+mn-lt"/>
              <a:ea typeface="+mn-ea"/>
              <a:cs typeface="+mn-cs"/>
            </a:rPr>
            <a:t>】</a:t>
          </a:r>
        </a:p>
        <a:p>
          <a:r>
            <a:rPr kumimoji="1" lang="ja-JP" altLang="en-US" sz="1100" b="1">
              <a:solidFill>
                <a:sysClr val="windowText" lastClr="000000"/>
              </a:solidFill>
              <a:effectLst/>
              <a:latin typeface="+mn-lt"/>
              <a:ea typeface="+mn-ea"/>
              <a:cs typeface="+mn-cs"/>
            </a:rPr>
            <a:t>★交付申請書の書類作成時</a:t>
          </a:r>
          <a:endParaRPr kumimoji="1" lang="en-US" altLang="ja-JP" sz="1100" b="1">
            <a:solidFill>
              <a:sysClr val="windowText" lastClr="000000"/>
            </a:solidFill>
            <a:effectLst/>
            <a:latin typeface="+mn-lt"/>
            <a:ea typeface="+mn-ea"/>
            <a:cs typeface="+mn-cs"/>
          </a:endParaRPr>
        </a:p>
        <a:p>
          <a:r>
            <a:rPr kumimoji="1" lang="ja-JP" altLang="en-US" sz="1100">
              <a:solidFill>
                <a:sysClr val="windowText" lastClr="000000"/>
              </a:solidFill>
              <a:effectLst/>
              <a:latin typeface="+mn-lt"/>
              <a:ea typeface="+mn-ea"/>
              <a:cs typeface="+mn-cs"/>
            </a:rPr>
            <a:t>転リースの場合は、一次リース先を</a:t>
          </a:r>
          <a:endParaRPr kumimoji="1" lang="en-US" altLang="ja-JP" sz="1100">
            <a:solidFill>
              <a:sysClr val="windowText" lastClr="000000"/>
            </a:solidFill>
            <a:effectLst/>
            <a:latin typeface="+mn-lt"/>
            <a:ea typeface="+mn-ea"/>
            <a:cs typeface="+mn-cs"/>
          </a:endParaRPr>
        </a:p>
        <a:p>
          <a:r>
            <a:rPr kumimoji="1" lang="ja-JP" altLang="en-US" sz="1100">
              <a:solidFill>
                <a:sysClr val="windowText" lastClr="000000"/>
              </a:solidFill>
              <a:effectLst/>
              <a:latin typeface="+mn-lt"/>
              <a:ea typeface="+mn-ea"/>
              <a:cs typeface="+mn-cs"/>
            </a:rPr>
            <a:t>共同事業者①に入力してください</a:t>
          </a:r>
          <a:endParaRPr kumimoji="1" lang="en-US" altLang="ja-JP" sz="1100">
            <a:solidFill>
              <a:sysClr val="windowText" lastClr="000000"/>
            </a:solidFill>
            <a:effectLst/>
            <a:latin typeface="+mn-lt"/>
            <a:ea typeface="+mn-ea"/>
            <a:cs typeface="+mn-cs"/>
          </a:endParaRPr>
        </a:p>
        <a:p>
          <a:endParaRPr kumimoji="1" lang="en-US" altLang="ja-JP" sz="1100">
            <a:solidFill>
              <a:sysClr val="windowText" lastClr="000000"/>
            </a:solidFill>
            <a:effectLst/>
            <a:latin typeface="+mn-lt"/>
            <a:ea typeface="+mn-ea"/>
            <a:cs typeface="+mn-cs"/>
          </a:endParaRPr>
        </a:p>
        <a:p>
          <a:r>
            <a:rPr kumimoji="1" lang="ja-JP" altLang="en-US" sz="1100" b="1">
              <a:solidFill>
                <a:sysClr val="windowText" lastClr="000000"/>
              </a:solidFill>
              <a:effectLst/>
              <a:latin typeface="+mn-lt"/>
              <a:ea typeface="+mn-ea"/>
              <a:cs typeface="+mn-cs"/>
            </a:rPr>
            <a:t>★完了実績報告書の書類作成時</a:t>
          </a:r>
          <a:endParaRPr kumimoji="1" lang="en-US" altLang="ja-JP" sz="1100" b="1">
            <a:solidFill>
              <a:sysClr val="windowText" lastClr="000000"/>
            </a:solidFill>
            <a:effectLst/>
            <a:latin typeface="+mn-lt"/>
            <a:ea typeface="+mn-ea"/>
            <a:cs typeface="+mn-cs"/>
          </a:endParaRPr>
        </a:p>
        <a:p>
          <a:r>
            <a:rPr kumimoji="1" lang="ja-JP" altLang="en-US" sz="1100">
              <a:solidFill>
                <a:sysClr val="windowText" lastClr="000000"/>
              </a:solidFill>
              <a:effectLst/>
              <a:latin typeface="+mn-lt"/>
              <a:ea typeface="+mn-ea"/>
              <a:cs typeface="+mn-cs"/>
            </a:rPr>
            <a:t>一次リース先の事業者名を、共同事業者①の事業者名欄に入力してください</a:t>
          </a:r>
          <a:endParaRPr kumimoji="1" lang="en-US" altLang="ja-JP" sz="1100">
            <a:solidFill>
              <a:sysClr val="windowText" lastClr="000000"/>
            </a:solidFill>
            <a:effectLst/>
            <a:latin typeface="+mn-lt"/>
            <a:ea typeface="+mn-ea"/>
            <a:cs typeface="+mn-cs"/>
          </a:endParaRPr>
        </a:p>
        <a:p>
          <a:endParaRPr kumimoji="1" lang="en-US" altLang="ja-JP" sz="1100">
            <a:solidFill>
              <a:sysClr val="windowText" lastClr="000000"/>
            </a:solidFill>
            <a:effectLst/>
            <a:latin typeface="+mn-lt"/>
            <a:ea typeface="+mn-ea"/>
            <a:cs typeface="+mn-cs"/>
          </a:endParaRPr>
        </a:p>
        <a:p>
          <a:r>
            <a:rPr kumimoji="1" lang="en-US"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共同事業者が個人事業主の場合</a:t>
          </a:r>
          <a:r>
            <a:rPr kumimoji="1" lang="en-US" altLang="ja-JP" sz="1100" b="1">
              <a:solidFill>
                <a:sysClr val="windowText" lastClr="000000"/>
              </a:solidFill>
              <a:effectLst/>
              <a:latin typeface="+mn-lt"/>
              <a:ea typeface="+mn-ea"/>
              <a:cs typeface="+mn-cs"/>
            </a:rPr>
            <a:t>】</a:t>
          </a:r>
        </a:p>
        <a:p>
          <a:r>
            <a:rPr kumimoji="1" lang="ja-JP" altLang="en-US" sz="1100" b="1">
              <a:solidFill>
                <a:sysClr val="windowText" lastClr="000000"/>
              </a:solidFill>
              <a:effectLst/>
              <a:latin typeface="+mn-lt"/>
              <a:ea typeface="+mn-ea"/>
              <a:cs typeface="+mn-cs"/>
            </a:rPr>
            <a:t>★申請者情報</a:t>
          </a:r>
        </a:p>
        <a:p>
          <a:r>
            <a:rPr kumimoji="1" lang="ja-JP" altLang="en-US" sz="1100" b="0">
              <a:solidFill>
                <a:sysClr val="windowText" lastClr="000000"/>
              </a:solidFill>
              <a:effectLst/>
              <a:latin typeface="+mn-lt"/>
              <a:ea typeface="+mn-ea"/>
              <a:cs typeface="+mn-cs"/>
            </a:rPr>
            <a:t>・申請者名に氏名を入力し、個人事業主に✓を入れてください</a:t>
          </a:r>
        </a:p>
        <a:p>
          <a:r>
            <a:rPr kumimoji="1" lang="ja-JP" altLang="en-US" sz="1100" b="0">
              <a:solidFill>
                <a:sysClr val="windowText" lastClr="000000"/>
              </a:solidFill>
              <a:effectLst/>
              <a:latin typeface="+mn-lt"/>
              <a:ea typeface="+mn-ea"/>
              <a:cs typeface="+mn-cs"/>
            </a:rPr>
            <a:t>・代表者役職および代表者氏名は、空欄のままとしてください</a:t>
          </a:r>
        </a:p>
        <a:p>
          <a:endParaRPr kumimoji="1" lang="ja-JP" altLang="en-US" sz="1100" b="0">
            <a:solidFill>
              <a:sysClr val="windowText" lastClr="000000"/>
            </a:solidFill>
            <a:effectLst/>
            <a:latin typeface="+mn-lt"/>
            <a:ea typeface="+mn-ea"/>
            <a:cs typeface="+mn-cs"/>
          </a:endParaRPr>
        </a:p>
        <a:p>
          <a:r>
            <a:rPr kumimoji="1" lang="ja-JP" altLang="en-US" sz="1100" b="1">
              <a:solidFill>
                <a:sysClr val="windowText" lastClr="000000"/>
              </a:solidFill>
              <a:effectLst/>
              <a:latin typeface="+mn-lt"/>
              <a:ea typeface="+mn-ea"/>
              <a:cs typeface="+mn-cs"/>
            </a:rPr>
            <a:t>★責任者情報・担当者情報</a:t>
          </a:r>
        </a:p>
        <a:p>
          <a:r>
            <a:rPr kumimoji="1" lang="ja-JP" altLang="en-US" sz="1100" b="0">
              <a:solidFill>
                <a:sysClr val="windowText" lastClr="000000"/>
              </a:solidFill>
              <a:effectLst/>
              <a:latin typeface="+mn-lt"/>
              <a:ea typeface="+mn-ea"/>
              <a:cs typeface="+mn-cs"/>
            </a:rPr>
            <a:t>・所属部署および職名は空欄のまま、その他の入力必須項目をすべて入力してください</a:t>
          </a:r>
        </a:p>
        <a:p>
          <a:endParaRPr kumimoji="1" lang="en-US" altLang="ja-JP" sz="1100">
            <a:solidFill>
              <a:sysClr val="windowText" lastClr="000000"/>
            </a:solidFill>
            <a:effectLst/>
            <a:latin typeface="+mn-lt"/>
            <a:ea typeface="+mn-ea"/>
            <a:cs typeface="+mn-cs"/>
          </a:endParaRPr>
        </a:p>
      </xdr:txBody>
    </xdr:sp>
    <xdr:clientData/>
  </xdr:twoCellAnchor>
  <xdr:twoCellAnchor>
    <xdr:from>
      <xdr:col>16</xdr:col>
      <xdr:colOff>57149</xdr:colOff>
      <xdr:row>44</xdr:row>
      <xdr:rowOff>28575</xdr:rowOff>
    </xdr:from>
    <xdr:to>
      <xdr:col>21</xdr:col>
      <xdr:colOff>408824</xdr:colOff>
      <xdr:row>60</xdr:row>
      <xdr:rowOff>133350</xdr:rowOff>
    </xdr:to>
    <xdr:sp macro="" textlink="">
      <xdr:nvSpPr>
        <xdr:cNvPr id="18" name="正方形/長方形 17">
          <a:extLst>
            <a:ext uri="{FF2B5EF4-FFF2-40B4-BE49-F238E27FC236}">
              <a16:creationId xmlns:a16="http://schemas.microsoft.com/office/drawing/2014/main" id="{2B252121-EB86-4F7A-81D9-C183CBE55D39}"/>
            </a:ext>
          </a:extLst>
        </xdr:cNvPr>
        <xdr:cNvSpPr/>
      </xdr:nvSpPr>
      <xdr:spPr>
        <a:xfrm>
          <a:off x="11972924" y="8105775"/>
          <a:ext cx="2494800" cy="2686050"/>
        </a:xfrm>
        <a:prstGeom prst="rect">
          <a:avLst/>
        </a:prstGeom>
        <a:solidFill>
          <a:srgbClr val="FFEBF5"/>
        </a:solidFill>
        <a:ln w="38100">
          <a:solidFill>
            <a:srgbClr val="FF5BA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個人事業主の場合</a:t>
          </a:r>
          <a:r>
            <a:rPr kumimoji="1" lang="en-US" altLang="ja-JP" sz="1100" b="1">
              <a:solidFill>
                <a:sysClr val="windowText" lastClr="000000"/>
              </a:solidFill>
              <a:effectLst/>
              <a:latin typeface="+mn-lt"/>
              <a:ea typeface="+mn-ea"/>
              <a:cs typeface="+mn-cs"/>
            </a:rPr>
            <a:t>】</a:t>
          </a:r>
        </a:p>
        <a:p>
          <a:r>
            <a:rPr kumimoji="1" lang="ja-JP" altLang="en-US" sz="1100" b="1">
              <a:solidFill>
                <a:sysClr val="windowText" lastClr="000000"/>
              </a:solidFill>
              <a:effectLst/>
              <a:latin typeface="+mn-lt"/>
              <a:ea typeface="+mn-ea"/>
              <a:cs typeface="+mn-cs"/>
            </a:rPr>
            <a:t>★申請者情報</a:t>
          </a:r>
          <a:endParaRPr kumimoji="1" lang="en-US" altLang="ja-JP" sz="1100" b="1">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・申請者名に氏名を入力し、個人事業主に✓を入れてください</a:t>
          </a:r>
          <a:endParaRPr kumimoji="1" lang="en-US" altLang="ja-JP" sz="1100" b="0">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・代表者役職および代表者氏名は、空欄のままとしてください</a:t>
          </a:r>
          <a:endParaRPr kumimoji="1" lang="en-US" altLang="ja-JP" sz="1100" b="0">
            <a:solidFill>
              <a:sysClr val="windowText" lastClr="000000"/>
            </a:solidFill>
            <a:effectLst/>
            <a:latin typeface="+mn-lt"/>
            <a:ea typeface="+mn-ea"/>
            <a:cs typeface="+mn-cs"/>
          </a:endParaRPr>
        </a:p>
        <a:p>
          <a:endParaRPr kumimoji="1" lang="en-US" altLang="ja-JP" sz="1100" b="0">
            <a:solidFill>
              <a:sysClr val="windowText" lastClr="000000"/>
            </a:solidFill>
            <a:effectLst/>
            <a:latin typeface="+mn-lt"/>
            <a:ea typeface="+mn-ea"/>
            <a:cs typeface="+mn-cs"/>
          </a:endParaRPr>
        </a:p>
        <a:p>
          <a:r>
            <a:rPr kumimoji="1" lang="ja-JP" altLang="en-US" sz="1100" b="1">
              <a:solidFill>
                <a:sysClr val="windowText" lastClr="000000"/>
              </a:solidFill>
              <a:effectLst/>
              <a:latin typeface="+mn-lt"/>
              <a:ea typeface="+mn-ea"/>
              <a:cs typeface="+mn-cs"/>
            </a:rPr>
            <a:t>★責任者情報・担当者情報</a:t>
          </a:r>
          <a:endParaRPr kumimoji="1" lang="en-US" altLang="ja-JP" sz="1100" b="1">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・所属部署および職名は空欄のまま、その他の入力必須項目をすべて入力してください</a:t>
          </a:r>
          <a:endParaRPr kumimoji="1" lang="en-US" altLang="ja-JP" sz="1100" b="0">
            <a:solidFill>
              <a:sysClr val="windowText" lastClr="000000"/>
            </a:solidFill>
            <a:effectLst/>
            <a:latin typeface="+mn-lt"/>
            <a:ea typeface="+mn-ea"/>
            <a:cs typeface="+mn-cs"/>
          </a:endParaRPr>
        </a:p>
        <a:p>
          <a:endParaRPr kumimoji="1" lang="en-US" altLang="ja-JP" sz="1100" b="0">
            <a:solidFill>
              <a:sysClr val="windowText" lastClr="000000"/>
            </a:solidFill>
            <a:effectLst/>
            <a:latin typeface="+mn-lt"/>
            <a:ea typeface="+mn-ea"/>
            <a:cs typeface="+mn-cs"/>
          </a:endParaRPr>
        </a:p>
        <a:p>
          <a:endParaRPr kumimoji="1" lang="en-US" altLang="ja-JP" sz="1100" b="0">
            <a:solidFill>
              <a:sysClr val="windowText" lastClr="000000"/>
            </a:solidFill>
            <a:effectLst/>
            <a:latin typeface="+mn-lt"/>
            <a:ea typeface="+mn-ea"/>
            <a:cs typeface="+mn-cs"/>
          </a:endParaRPr>
        </a:p>
      </xdr:txBody>
    </xdr:sp>
    <xdr:clientData/>
  </xdr:twoCellAnchor>
  <xdr:twoCellAnchor>
    <xdr:from>
      <xdr:col>16</xdr:col>
      <xdr:colOff>57150</xdr:colOff>
      <xdr:row>24</xdr:row>
      <xdr:rowOff>9525</xdr:rowOff>
    </xdr:from>
    <xdr:to>
      <xdr:col>21</xdr:col>
      <xdr:colOff>409575</xdr:colOff>
      <xdr:row>42</xdr:row>
      <xdr:rowOff>9525</xdr:rowOff>
    </xdr:to>
    <xdr:sp macro="" textlink="">
      <xdr:nvSpPr>
        <xdr:cNvPr id="20" name="正方形/長方形 19">
          <a:extLst>
            <a:ext uri="{FF2B5EF4-FFF2-40B4-BE49-F238E27FC236}">
              <a16:creationId xmlns:a16="http://schemas.microsoft.com/office/drawing/2014/main" id="{077F8BFC-8860-421F-942F-E345375DF9D0}"/>
            </a:ext>
          </a:extLst>
        </xdr:cNvPr>
        <xdr:cNvSpPr/>
      </xdr:nvSpPr>
      <xdr:spPr>
        <a:xfrm>
          <a:off x="11972925" y="4610100"/>
          <a:ext cx="2495550" cy="2914650"/>
        </a:xfrm>
        <a:prstGeom prst="rect">
          <a:avLst/>
        </a:prstGeom>
        <a:solidFill>
          <a:srgbClr val="FFEBF5"/>
        </a:solidFill>
        <a:ln w="38100">
          <a:solidFill>
            <a:srgbClr val="FF5BA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b="1">
              <a:solidFill>
                <a:sysClr val="windowText" lastClr="000000"/>
              </a:solidFill>
              <a:effectLst/>
              <a:latin typeface="+mn-lt"/>
              <a:ea typeface="+mn-ea"/>
              <a:cs typeface="+mn-cs"/>
            </a:rPr>
            <a:t>★交付決定日</a:t>
          </a:r>
          <a:endParaRPr kumimoji="1" lang="en-US" altLang="ja-JP" sz="1100" b="1">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変更交付決定を受けた場合は、変更交付決定日を入力してください</a:t>
          </a:r>
          <a:endParaRPr kumimoji="1" lang="en-US" altLang="ja-JP" sz="1100" b="0">
            <a:solidFill>
              <a:sysClr val="windowText" lastClr="000000"/>
            </a:solidFill>
            <a:effectLst/>
            <a:latin typeface="+mn-lt"/>
            <a:ea typeface="+mn-ea"/>
            <a:cs typeface="+mn-cs"/>
          </a:endParaRPr>
        </a:p>
        <a:p>
          <a:r>
            <a:rPr kumimoji="1" lang="en-US"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交付決定番号</a:t>
          </a:r>
          <a:endParaRPr kumimoji="1" lang="en-US" altLang="ja-JP" sz="1100" b="1">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変更交付決定を受けた場合は、変更交付決定番号を入力してください</a:t>
          </a:r>
          <a:endParaRPr kumimoji="1" lang="en-US" altLang="ja-JP" sz="1100" b="0">
            <a:solidFill>
              <a:sysClr val="windowText" lastClr="000000"/>
            </a:solidFill>
            <a:effectLst/>
            <a:latin typeface="+mn-lt"/>
            <a:ea typeface="+mn-ea"/>
            <a:cs typeface="+mn-cs"/>
          </a:endParaRPr>
        </a:p>
        <a:p>
          <a:r>
            <a:rPr kumimoji="1" lang="ja-JP" altLang="en-US" sz="1100" b="1">
              <a:solidFill>
                <a:sysClr val="windowText" lastClr="000000"/>
              </a:solidFill>
              <a:effectLst/>
              <a:latin typeface="+mn-lt"/>
              <a:ea typeface="+mn-ea"/>
              <a:cs typeface="+mn-cs"/>
            </a:rPr>
            <a:t>★補助事業開始年月日</a:t>
          </a:r>
          <a:endParaRPr kumimoji="1" lang="en-US" altLang="ja-JP" sz="1100" b="1">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変更交付決定日ではなく、交付決定日を入力してください</a:t>
          </a:r>
          <a:endParaRPr kumimoji="1" lang="en-US" altLang="ja-JP" sz="1100" b="0">
            <a:solidFill>
              <a:sysClr val="windowText" lastClr="000000"/>
            </a:solidFill>
            <a:effectLst/>
            <a:latin typeface="+mn-lt"/>
            <a:ea typeface="+mn-ea"/>
            <a:cs typeface="+mn-cs"/>
          </a:endParaRPr>
        </a:p>
        <a:p>
          <a:r>
            <a:rPr kumimoji="1" lang="ja-JP" altLang="en-US" sz="1100" b="1">
              <a:solidFill>
                <a:sysClr val="windowText" lastClr="000000"/>
              </a:solidFill>
              <a:effectLst/>
              <a:latin typeface="+mn-lt"/>
              <a:ea typeface="+mn-ea"/>
              <a:cs typeface="+mn-cs"/>
            </a:rPr>
            <a:t>★交付決定額</a:t>
          </a:r>
          <a:endParaRPr kumimoji="1" lang="en-US" altLang="ja-JP" sz="1100" b="1">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変更交付決定を受けた場合は、変更交付決定額を入力してください</a:t>
          </a:r>
          <a:endParaRPr kumimoji="1" lang="en-US" altLang="ja-JP" sz="1100" b="0">
            <a:solidFill>
              <a:sysClr val="windowText" lastClr="000000"/>
            </a:solidFill>
            <a:effectLst/>
            <a:latin typeface="+mn-lt"/>
            <a:ea typeface="+mn-ea"/>
            <a:cs typeface="+mn-cs"/>
          </a:endParaRPr>
        </a:p>
        <a:p>
          <a:endParaRPr kumimoji="1" lang="en-US" altLang="ja-JP" sz="1100" b="0">
            <a:solidFill>
              <a:sysClr val="windowText" lastClr="000000"/>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15</xdr:col>
          <xdr:colOff>236220</xdr:colOff>
          <xdr:row>43</xdr:row>
          <xdr:rowOff>68580</xdr:rowOff>
        </xdr:from>
        <xdr:to>
          <xdr:col>15</xdr:col>
          <xdr:colOff>464820</xdr:colOff>
          <xdr:row>44</xdr:row>
          <xdr:rowOff>228600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236220</xdr:colOff>
          <xdr:row>85</xdr:row>
          <xdr:rowOff>60960</xdr:rowOff>
        </xdr:from>
        <xdr:to>
          <xdr:col>15</xdr:col>
          <xdr:colOff>464820</xdr:colOff>
          <xdr:row>86</xdr:row>
          <xdr:rowOff>220980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236220</xdr:colOff>
          <xdr:row>125</xdr:row>
          <xdr:rowOff>60960</xdr:rowOff>
        </xdr:from>
        <xdr:to>
          <xdr:col>15</xdr:col>
          <xdr:colOff>464820</xdr:colOff>
          <xdr:row>126</xdr:row>
          <xdr:rowOff>220980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236220</xdr:colOff>
          <xdr:row>165</xdr:row>
          <xdr:rowOff>60960</xdr:rowOff>
        </xdr:from>
        <xdr:to>
          <xdr:col>15</xdr:col>
          <xdr:colOff>464820</xdr:colOff>
          <xdr:row>166</xdr:row>
          <xdr:rowOff>220980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236220</xdr:colOff>
          <xdr:row>205</xdr:row>
          <xdr:rowOff>60960</xdr:rowOff>
        </xdr:from>
        <xdr:to>
          <xdr:col>15</xdr:col>
          <xdr:colOff>464820</xdr:colOff>
          <xdr:row>206</xdr:row>
          <xdr:rowOff>220980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236220</xdr:colOff>
          <xdr:row>245</xdr:row>
          <xdr:rowOff>60960</xdr:rowOff>
        </xdr:from>
        <xdr:to>
          <xdr:col>15</xdr:col>
          <xdr:colOff>464820</xdr:colOff>
          <xdr:row>246</xdr:row>
          <xdr:rowOff>220980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236220</xdr:colOff>
          <xdr:row>285</xdr:row>
          <xdr:rowOff>60960</xdr:rowOff>
        </xdr:from>
        <xdr:to>
          <xdr:col>15</xdr:col>
          <xdr:colOff>464820</xdr:colOff>
          <xdr:row>286</xdr:row>
          <xdr:rowOff>220980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236220</xdr:colOff>
          <xdr:row>325</xdr:row>
          <xdr:rowOff>60960</xdr:rowOff>
        </xdr:from>
        <xdr:to>
          <xdr:col>15</xdr:col>
          <xdr:colOff>464820</xdr:colOff>
          <xdr:row>326</xdr:row>
          <xdr:rowOff>220980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236220</xdr:colOff>
          <xdr:row>365</xdr:row>
          <xdr:rowOff>60960</xdr:rowOff>
        </xdr:from>
        <xdr:to>
          <xdr:col>15</xdr:col>
          <xdr:colOff>464820</xdr:colOff>
          <xdr:row>366</xdr:row>
          <xdr:rowOff>220980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16</xdr:col>
      <xdr:colOff>47624</xdr:colOff>
      <xdr:row>402</xdr:row>
      <xdr:rowOff>19049</xdr:rowOff>
    </xdr:from>
    <xdr:to>
      <xdr:col>21</xdr:col>
      <xdr:colOff>390525</xdr:colOff>
      <xdr:row>411</xdr:row>
      <xdr:rowOff>0</xdr:rowOff>
    </xdr:to>
    <xdr:sp macro="" textlink="">
      <xdr:nvSpPr>
        <xdr:cNvPr id="21" name="正方形/長方形 20">
          <a:extLst>
            <a:ext uri="{FF2B5EF4-FFF2-40B4-BE49-F238E27FC236}">
              <a16:creationId xmlns:a16="http://schemas.microsoft.com/office/drawing/2014/main" id="{16783328-BF48-431F-9526-4ABE43427EBE}"/>
            </a:ext>
          </a:extLst>
        </xdr:cNvPr>
        <xdr:cNvSpPr/>
      </xdr:nvSpPr>
      <xdr:spPr>
        <a:xfrm>
          <a:off x="11963399" y="66093974"/>
          <a:ext cx="2486026" cy="1809751"/>
        </a:xfrm>
        <a:prstGeom prst="rect">
          <a:avLst/>
        </a:prstGeom>
        <a:solidFill>
          <a:srgbClr val="FFEBF5"/>
        </a:solidFill>
        <a:ln w="38100">
          <a:solidFill>
            <a:srgbClr val="FF5BA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ysClr val="windowText" lastClr="000000"/>
              </a:solidFill>
            </a:rPr>
            <a:t>【</a:t>
          </a:r>
          <a:r>
            <a:rPr kumimoji="1" lang="ja-JP" altLang="en-US" sz="1100" b="1">
              <a:solidFill>
                <a:sysClr val="windowText" lastClr="000000"/>
              </a:solidFill>
            </a:rPr>
            <a:t>表明書</a:t>
          </a:r>
          <a:r>
            <a:rPr kumimoji="1" lang="en-US" altLang="ja-JP" sz="1100" b="1">
              <a:solidFill>
                <a:sysClr val="windowText" lastClr="000000"/>
              </a:solidFill>
            </a:rPr>
            <a:t>】</a:t>
          </a:r>
        </a:p>
        <a:p>
          <a:pPr algn="l"/>
          <a:r>
            <a:rPr kumimoji="1" lang="ja-JP" altLang="en-US" sz="1000">
              <a:solidFill>
                <a:sysClr val="windowText" lastClr="000000"/>
              </a:solidFill>
            </a:rPr>
            <a:t>（</a:t>
          </a:r>
          <a:r>
            <a:rPr kumimoji="1" lang="en-US" altLang="ja-JP" sz="1000">
              <a:solidFill>
                <a:sysClr val="windowText" lastClr="000000"/>
              </a:solidFill>
            </a:rPr>
            <a:t>2</a:t>
          </a:r>
          <a:r>
            <a:rPr kumimoji="1" lang="ja-JP" altLang="en-US" sz="1000">
              <a:solidFill>
                <a:sysClr val="windowText" lastClr="000000"/>
              </a:solidFill>
            </a:rPr>
            <a:t>）以下の取組</a:t>
          </a:r>
          <a:endParaRPr kumimoji="1" lang="en-US" altLang="ja-JP" sz="1000">
            <a:solidFill>
              <a:sysClr val="windowText" lastClr="000000"/>
            </a:solidFill>
          </a:endParaRPr>
        </a:p>
        <a:p>
          <a:pPr algn="l"/>
          <a:r>
            <a:rPr kumimoji="1" lang="ja-JP" altLang="en-US" sz="1000">
              <a:solidFill>
                <a:sysClr val="windowText" lastClr="000000"/>
              </a:solidFill>
            </a:rPr>
            <a:t>①　国内での</a:t>
          </a:r>
          <a:r>
            <a:rPr kumimoji="1" lang="en-US" altLang="ja-JP" sz="1000">
              <a:solidFill>
                <a:sysClr val="windowText" lastClr="000000"/>
              </a:solidFill>
            </a:rPr>
            <a:t>Scope1</a:t>
          </a:r>
          <a:r>
            <a:rPr kumimoji="1" lang="ja-JP" altLang="en-US" sz="1000">
              <a:solidFill>
                <a:sysClr val="windowText" lastClr="000000"/>
              </a:solidFill>
            </a:rPr>
            <a:t>・</a:t>
          </a:r>
          <a:r>
            <a:rPr kumimoji="1" lang="en-US" altLang="ja-JP" sz="1000">
              <a:solidFill>
                <a:sysClr val="windowText" lastClr="000000"/>
              </a:solidFill>
            </a:rPr>
            <a:t>2</a:t>
          </a:r>
          <a:r>
            <a:rPr kumimoji="1" lang="ja-JP" altLang="en-US" sz="1000">
              <a:solidFill>
                <a:sysClr val="windowText" lastClr="000000"/>
              </a:solidFill>
            </a:rPr>
            <a:t>に関する削減目標を設定し、進捗状況を毎年報告・公表</a:t>
          </a:r>
          <a:endParaRPr kumimoji="1" lang="en-US" altLang="ja-JP" sz="1000">
            <a:solidFill>
              <a:sysClr val="windowText" lastClr="000000"/>
            </a:solidFill>
          </a:endParaRPr>
        </a:p>
        <a:p>
          <a:pPr algn="l"/>
          <a:endParaRPr kumimoji="1" lang="en-US" altLang="ja-JP" sz="1000">
            <a:solidFill>
              <a:sysClr val="windowText" lastClr="000000"/>
            </a:solidFill>
          </a:endParaRPr>
        </a:p>
        <a:p>
          <a:pPr algn="l"/>
          <a:r>
            <a:rPr kumimoji="1" lang="ja-JP" altLang="en-US" sz="1000">
              <a:solidFill>
                <a:sysClr val="windowText" lastClr="000000"/>
              </a:solidFill>
            </a:rPr>
            <a:t>②　①の目標達成ができない場合、Ｊ</a:t>
          </a:r>
          <a:r>
            <a:rPr kumimoji="1" lang="en-US" altLang="ja-JP" sz="1000">
              <a:solidFill>
                <a:sysClr val="windowText" lastClr="000000"/>
              </a:solidFill>
            </a:rPr>
            <a:t>-</a:t>
          </a:r>
          <a:r>
            <a:rPr kumimoji="1" lang="ja-JP" altLang="en-US" sz="1000">
              <a:solidFill>
                <a:sysClr val="windowText" lastClr="000000"/>
              </a:solidFill>
            </a:rPr>
            <a:t>クレジット等の適格クレジットを調達する、又は未達理由を報告・公表</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16</xdr:col>
      <xdr:colOff>57150</xdr:colOff>
      <xdr:row>18</xdr:row>
      <xdr:rowOff>85725</xdr:rowOff>
    </xdr:from>
    <xdr:to>
      <xdr:col>21</xdr:col>
      <xdr:colOff>409575</xdr:colOff>
      <xdr:row>23</xdr:row>
      <xdr:rowOff>28575</xdr:rowOff>
    </xdr:to>
    <xdr:sp macro="" textlink="">
      <xdr:nvSpPr>
        <xdr:cNvPr id="22" name="正方形/長方形 21">
          <a:extLst>
            <a:ext uri="{FF2B5EF4-FFF2-40B4-BE49-F238E27FC236}">
              <a16:creationId xmlns:a16="http://schemas.microsoft.com/office/drawing/2014/main" id="{CB0DAC6C-682C-457F-8899-AE530CF81088}"/>
            </a:ext>
          </a:extLst>
        </xdr:cNvPr>
        <xdr:cNvSpPr/>
      </xdr:nvSpPr>
      <xdr:spPr>
        <a:xfrm>
          <a:off x="11972925" y="3914775"/>
          <a:ext cx="2495550" cy="809625"/>
        </a:xfrm>
        <a:prstGeom prst="rect">
          <a:avLst/>
        </a:prstGeom>
        <a:solidFill>
          <a:srgbClr val="FFEBF5"/>
        </a:solidFill>
        <a:ln w="38100">
          <a:solidFill>
            <a:srgbClr val="FF5BA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b="1">
              <a:solidFill>
                <a:sysClr val="windowText" lastClr="000000"/>
              </a:solidFill>
              <a:effectLst/>
              <a:latin typeface="+mn-lt"/>
              <a:ea typeface="+mn-ea"/>
              <a:cs typeface="+mn-cs"/>
            </a:rPr>
            <a:t>★補助対象車両の申請番号</a:t>
          </a:r>
          <a:endParaRPr kumimoji="1" lang="en-US" altLang="ja-JP" sz="1100" b="1">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今回申請する充電設備と一体的に導入する車両の申請番号</a:t>
          </a:r>
          <a:endParaRPr kumimoji="1" lang="en-US" altLang="ja-JP" sz="1100" b="0">
            <a:solidFill>
              <a:sysClr val="windowText" lastClr="000000"/>
            </a:solidFill>
            <a:effectLst/>
            <a:latin typeface="+mn-lt"/>
            <a:ea typeface="+mn-ea"/>
            <a:cs typeface="+mn-cs"/>
          </a:endParaRPr>
        </a:p>
      </xdr:txBody>
    </xdr:sp>
    <xdr:clientData/>
  </xdr:twoCellAnchor>
  <xdr:twoCellAnchor>
    <xdr:from>
      <xdr:col>3</xdr:col>
      <xdr:colOff>44183</xdr:colOff>
      <xdr:row>1</xdr:row>
      <xdr:rowOff>540580</xdr:rowOff>
    </xdr:from>
    <xdr:to>
      <xdr:col>3</xdr:col>
      <xdr:colOff>544287</xdr:colOff>
      <xdr:row>2</xdr:row>
      <xdr:rowOff>43491</xdr:rowOff>
    </xdr:to>
    <xdr:sp macro="" textlink="">
      <xdr:nvSpPr>
        <xdr:cNvPr id="23" name="正方形/長方形 22">
          <a:extLst>
            <a:ext uri="{FF2B5EF4-FFF2-40B4-BE49-F238E27FC236}">
              <a16:creationId xmlns:a16="http://schemas.microsoft.com/office/drawing/2014/main" id="{9601FA74-CE1D-43ED-A81D-D3BAF580DC95}"/>
            </a:ext>
          </a:extLst>
        </xdr:cNvPr>
        <xdr:cNvSpPr/>
      </xdr:nvSpPr>
      <xdr:spPr>
        <a:xfrm>
          <a:off x="3418754" y="872594"/>
          <a:ext cx="500104" cy="150611"/>
        </a:xfrm>
        <a:prstGeom prst="rect">
          <a:avLst/>
        </a:prstGeom>
        <a:solidFill>
          <a:srgbClr val="FFFF99"/>
        </a:solidFill>
        <a:ln w="31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46800" rIns="46800" rtlCol="0" anchor="ctr" anchorCtr="1"/>
        <a:lstStyle/>
        <a:p>
          <a:pPr algn="l"/>
          <a:r>
            <a:rPr kumimoji="1" lang="ja-JP" altLang="en-US" sz="800" b="1">
              <a:solidFill>
                <a:sysClr val="windowText" lastClr="000000"/>
              </a:solidFill>
            </a:rPr>
            <a:t>上限額表</a:t>
          </a:r>
          <a:endParaRPr kumimoji="1" lang="en-US" altLang="ja-JP" sz="8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495299</xdr:colOff>
      <xdr:row>24</xdr:row>
      <xdr:rowOff>41843</xdr:rowOff>
    </xdr:to>
    <xdr:pic>
      <xdr:nvPicPr>
        <xdr:cNvPr id="3" name="図 2">
          <a:extLst>
            <a:ext uri="{FF2B5EF4-FFF2-40B4-BE49-F238E27FC236}">
              <a16:creationId xmlns:a16="http://schemas.microsoft.com/office/drawing/2014/main" id="{89D3E28F-FDF4-0CED-E55F-83F3AA74F4E0}"/>
            </a:ext>
          </a:extLst>
        </xdr:cNvPr>
        <xdr:cNvPicPr>
          <a:picLocks noChangeAspect="1"/>
        </xdr:cNvPicPr>
      </xdr:nvPicPr>
      <xdr:blipFill>
        <a:blip xmlns:r="http://schemas.openxmlformats.org/officeDocument/2006/relationships" r:embed="rId1"/>
        <a:stretch>
          <a:fillRect/>
        </a:stretch>
      </xdr:blipFill>
      <xdr:spPr>
        <a:xfrm>
          <a:off x="0" y="0"/>
          <a:ext cx="9163049" cy="5756843"/>
        </a:xfrm>
        <a:prstGeom prst="rect">
          <a:avLst/>
        </a:prstGeom>
      </xdr:spPr>
    </xdr:pic>
    <xdr:clientData/>
  </xdr:twoCellAnchor>
  <xdr:twoCellAnchor>
    <xdr:from>
      <xdr:col>14</xdr:col>
      <xdr:colOff>47625</xdr:colOff>
      <xdr:row>1</xdr:row>
      <xdr:rowOff>219075</xdr:rowOff>
    </xdr:from>
    <xdr:to>
      <xdr:col>16</xdr:col>
      <xdr:colOff>666750</xdr:colOff>
      <xdr:row>4</xdr:row>
      <xdr:rowOff>66675</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D76D335B-381F-4D80-B6D0-A63762CB64AB}"/>
            </a:ext>
          </a:extLst>
        </xdr:cNvPr>
        <xdr:cNvSpPr/>
      </xdr:nvSpPr>
      <xdr:spPr>
        <a:xfrm>
          <a:off x="9401175" y="457200"/>
          <a:ext cx="1990725" cy="561975"/>
        </a:xfrm>
        <a:prstGeom prst="rect">
          <a:avLst/>
        </a:prstGeom>
        <a:solidFill>
          <a:srgbClr val="FFFF99"/>
        </a:solidFill>
        <a:ln w="38100" cap="sq">
          <a:solidFill>
            <a:srgbClr val="FFFF99"/>
          </a:solid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入力用データシートへ戻る</a:t>
          </a:r>
          <a:endParaRPr kumimoji="1" lang="en-US" altLang="ja-JP" sz="1100" b="1">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91440</xdr:colOff>
      <xdr:row>11</xdr:row>
      <xdr:rowOff>15240</xdr:rowOff>
    </xdr:from>
    <xdr:to>
      <xdr:col>5</xdr:col>
      <xdr:colOff>1146811</xdr:colOff>
      <xdr:row>11</xdr:row>
      <xdr:rowOff>434340</xdr:rowOff>
    </xdr:to>
    <xdr:sp macro="" textlink="">
      <xdr:nvSpPr>
        <xdr:cNvPr id="2" name="テキスト ボックス 1">
          <a:extLst>
            <a:ext uri="{FF2B5EF4-FFF2-40B4-BE49-F238E27FC236}">
              <a16:creationId xmlns:a16="http://schemas.microsoft.com/office/drawing/2014/main" id="{12414150-A937-472B-A270-6B2ADAB7B77C}"/>
            </a:ext>
          </a:extLst>
        </xdr:cNvPr>
        <xdr:cNvSpPr txBox="1"/>
      </xdr:nvSpPr>
      <xdr:spPr>
        <a:xfrm>
          <a:off x="6539865" y="2720340"/>
          <a:ext cx="1055371" cy="419100"/>
        </a:xfrm>
        <a:prstGeom prst="rect">
          <a:avLst/>
        </a:prstGeom>
        <a:solidFill>
          <a:schemeClr val="lt1"/>
        </a:solidFill>
        <a:ln w="19050" cmpd="sng">
          <a:solidFill>
            <a:sysClr val="windowText" lastClr="00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b="0">
              <a:latin typeface="ＭＳ ゴシック" panose="020B0609070205080204" pitchFamily="49" charset="-128"/>
              <a:ea typeface="ＭＳ ゴシック" panose="020B0609070205080204" pitchFamily="49" charset="-128"/>
            </a:rPr>
            <a:t>抵当権の設定ありの場合に限る</a:t>
          </a:r>
        </a:p>
      </xdr:txBody>
    </xdr:sp>
    <xdr:clientData/>
  </xdr:twoCellAnchor>
  <xdr:twoCellAnchor>
    <xdr:from>
      <xdr:col>0</xdr:col>
      <xdr:colOff>0</xdr:colOff>
      <xdr:row>10</xdr:row>
      <xdr:rowOff>236220</xdr:rowOff>
    </xdr:from>
    <xdr:to>
      <xdr:col>1</xdr:col>
      <xdr:colOff>26276</xdr:colOff>
      <xdr:row>12</xdr:row>
      <xdr:rowOff>45720</xdr:rowOff>
    </xdr:to>
    <xdr:sp macro="" textlink="">
      <xdr:nvSpPr>
        <xdr:cNvPr id="3" name="テキスト ボックス 2">
          <a:extLst>
            <a:ext uri="{FF2B5EF4-FFF2-40B4-BE49-F238E27FC236}">
              <a16:creationId xmlns:a16="http://schemas.microsoft.com/office/drawing/2014/main" id="{9B560BDD-BDD6-47DF-8C10-3EA49DA82ED8}"/>
            </a:ext>
          </a:extLst>
        </xdr:cNvPr>
        <xdr:cNvSpPr txBox="1"/>
      </xdr:nvSpPr>
      <xdr:spPr>
        <a:xfrm>
          <a:off x="0" y="2687872"/>
          <a:ext cx="539798" cy="5300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t>【1】</a:t>
          </a:r>
          <a:endParaRPr kumimoji="1" lang="ja-JP" altLang="en-US" sz="1100"/>
        </a:p>
      </xdr:txBody>
    </xdr:sp>
    <xdr:clientData/>
  </xdr:twoCellAnchor>
  <xdr:twoCellAnchor>
    <xdr:from>
      <xdr:col>0</xdr:col>
      <xdr:colOff>269353</xdr:colOff>
      <xdr:row>27</xdr:row>
      <xdr:rowOff>15240</xdr:rowOff>
    </xdr:from>
    <xdr:to>
      <xdr:col>2</xdr:col>
      <xdr:colOff>24850</xdr:colOff>
      <xdr:row>28</xdr:row>
      <xdr:rowOff>182880</xdr:rowOff>
    </xdr:to>
    <xdr:sp macro="" textlink="">
      <xdr:nvSpPr>
        <xdr:cNvPr id="4" name="テキスト ボックス 3">
          <a:extLst>
            <a:ext uri="{FF2B5EF4-FFF2-40B4-BE49-F238E27FC236}">
              <a16:creationId xmlns:a16="http://schemas.microsoft.com/office/drawing/2014/main" id="{9D46D157-E42A-4770-B19D-32DA0C664AD5}"/>
            </a:ext>
          </a:extLst>
        </xdr:cNvPr>
        <xdr:cNvSpPr txBox="1"/>
      </xdr:nvSpPr>
      <xdr:spPr>
        <a:xfrm>
          <a:off x="269353" y="6931218"/>
          <a:ext cx="542345" cy="382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a:t>
          </a:r>
          <a:endParaRPr kumimoji="1" lang="ja-JP" altLang="en-US" sz="1100"/>
        </a:p>
      </xdr:txBody>
    </xdr:sp>
    <xdr:clientData/>
  </xdr:twoCellAnchor>
  <xdr:twoCellAnchor>
    <xdr:from>
      <xdr:col>5</xdr:col>
      <xdr:colOff>1019175</xdr:colOff>
      <xdr:row>20</xdr:row>
      <xdr:rowOff>28576</xdr:rowOff>
    </xdr:from>
    <xdr:to>
      <xdr:col>5</xdr:col>
      <xdr:colOff>1181100</xdr:colOff>
      <xdr:row>23</xdr:row>
      <xdr:rowOff>161926</xdr:rowOff>
    </xdr:to>
    <xdr:sp macro="" textlink="">
      <xdr:nvSpPr>
        <xdr:cNvPr id="5" name="右中かっこ 4">
          <a:extLst>
            <a:ext uri="{FF2B5EF4-FFF2-40B4-BE49-F238E27FC236}">
              <a16:creationId xmlns:a16="http://schemas.microsoft.com/office/drawing/2014/main" id="{846A8877-D25D-4041-897C-A5A4845367FD}"/>
            </a:ext>
          </a:extLst>
        </xdr:cNvPr>
        <xdr:cNvSpPr/>
      </xdr:nvSpPr>
      <xdr:spPr>
        <a:xfrm>
          <a:off x="7467600" y="5543551"/>
          <a:ext cx="161925" cy="704850"/>
        </a:xfrm>
        <a:prstGeom prst="rightBrace">
          <a:avLst/>
        </a:prstGeom>
        <a:ln w="19050">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502920</xdr:colOff>
          <xdr:row>5</xdr:row>
          <xdr:rowOff>7620</xdr:rowOff>
        </xdr:from>
        <xdr:to>
          <xdr:col>5</xdr:col>
          <xdr:colOff>723900</xdr:colOff>
          <xdr:row>5</xdr:row>
          <xdr:rowOff>251460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2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6</xdr:row>
          <xdr:rowOff>7620</xdr:rowOff>
        </xdr:from>
        <xdr:to>
          <xdr:col>5</xdr:col>
          <xdr:colOff>723900</xdr:colOff>
          <xdr:row>7</xdr:row>
          <xdr:rowOff>7620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2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7</xdr:row>
          <xdr:rowOff>7620</xdr:rowOff>
        </xdr:from>
        <xdr:to>
          <xdr:col>5</xdr:col>
          <xdr:colOff>723900</xdr:colOff>
          <xdr:row>8</xdr:row>
          <xdr:rowOff>7620</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2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8</xdr:row>
          <xdr:rowOff>7620</xdr:rowOff>
        </xdr:from>
        <xdr:to>
          <xdr:col>5</xdr:col>
          <xdr:colOff>723900</xdr:colOff>
          <xdr:row>9</xdr:row>
          <xdr:rowOff>7620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2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9</xdr:row>
          <xdr:rowOff>45720</xdr:rowOff>
        </xdr:from>
        <xdr:to>
          <xdr:col>5</xdr:col>
          <xdr:colOff>723900</xdr:colOff>
          <xdr:row>9</xdr:row>
          <xdr:rowOff>281940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2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14</xdr:row>
          <xdr:rowOff>7620</xdr:rowOff>
        </xdr:from>
        <xdr:to>
          <xdr:col>1</xdr:col>
          <xdr:colOff>251460</xdr:colOff>
          <xdr:row>14</xdr:row>
          <xdr:rowOff>266700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2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99060</xdr:rowOff>
        </xdr:from>
        <xdr:to>
          <xdr:col>2</xdr:col>
          <xdr:colOff>259080</xdr:colOff>
          <xdr:row>15</xdr:row>
          <xdr:rowOff>22860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2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10</xdr:row>
          <xdr:rowOff>7620</xdr:rowOff>
        </xdr:from>
        <xdr:to>
          <xdr:col>5</xdr:col>
          <xdr:colOff>723900</xdr:colOff>
          <xdr:row>10</xdr:row>
          <xdr:rowOff>259080</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2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13</xdr:row>
          <xdr:rowOff>7620</xdr:rowOff>
        </xdr:from>
        <xdr:to>
          <xdr:col>5</xdr:col>
          <xdr:colOff>716280</xdr:colOff>
          <xdr:row>13</xdr:row>
          <xdr:rowOff>259080</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200-00000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14</xdr:row>
          <xdr:rowOff>7620</xdr:rowOff>
        </xdr:from>
        <xdr:to>
          <xdr:col>5</xdr:col>
          <xdr:colOff>716280</xdr:colOff>
          <xdr:row>14</xdr:row>
          <xdr:rowOff>259080</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200-00000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15</xdr:row>
          <xdr:rowOff>7620</xdr:rowOff>
        </xdr:from>
        <xdr:to>
          <xdr:col>5</xdr:col>
          <xdr:colOff>716280</xdr:colOff>
          <xdr:row>15</xdr:row>
          <xdr:rowOff>259080</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200-00000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16</xdr:row>
          <xdr:rowOff>7620</xdr:rowOff>
        </xdr:from>
        <xdr:to>
          <xdr:col>5</xdr:col>
          <xdr:colOff>716280</xdr:colOff>
          <xdr:row>16</xdr:row>
          <xdr:rowOff>259080</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200-00000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16</xdr:row>
          <xdr:rowOff>327660</xdr:rowOff>
        </xdr:from>
        <xdr:to>
          <xdr:col>5</xdr:col>
          <xdr:colOff>716280</xdr:colOff>
          <xdr:row>18</xdr:row>
          <xdr:rowOff>7620</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200-00000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18</xdr:row>
          <xdr:rowOff>7620</xdr:rowOff>
        </xdr:from>
        <xdr:to>
          <xdr:col>5</xdr:col>
          <xdr:colOff>716280</xdr:colOff>
          <xdr:row>18</xdr:row>
          <xdr:rowOff>259080</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200-00000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18</xdr:row>
          <xdr:rowOff>297180</xdr:rowOff>
        </xdr:from>
        <xdr:to>
          <xdr:col>5</xdr:col>
          <xdr:colOff>716280</xdr:colOff>
          <xdr:row>20</xdr:row>
          <xdr:rowOff>7620</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2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19</xdr:row>
          <xdr:rowOff>182880</xdr:rowOff>
        </xdr:from>
        <xdr:to>
          <xdr:col>5</xdr:col>
          <xdr:colOff>716280</xdr:colOff>
          <xdr:row>21</xdr:row>
          <xdr:rowOff>30480</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200-00001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20</xdr:row>
          <xdr:rowOff>160020</xdr:rowOff>
        </xdr:from>
        <xdr:to>
          <xdr:col>5</xdr:col>
          <xdr:colOff>716280</xdr:colOff>
          <xdr:row>22</xdr:row>
          <xdr:rowOff>30480</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200-00001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21</xdr:row>
          <xdr:rowOff>160020</xdr:rowOff>
        </xdr:from>
        <xdr:to>
          <xdr:col>5</xdr:col>
          <xdr:colOff>716280</xdr:colOff>
          <xdr:row>23</xdr:row>
          <xdr:rowOff>30480</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00000000-0008-0000-0200-00001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22</xdr:row>
          <xdr:rowOff>160020</xdr:rowOff>
        </xdr:from>
        <xdr:to>
          <xdr:col>5</xdr:col>
          <xdr:colOff>716280</xdr:colOff>
          <xdr:row>24</xdr:row>
          <xdr:rowOff>30480</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200-00001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23</xdr:row>
          <xdr:rowOff>182880</xdr:rowOff>
        </xdr:from>
        <xdr:to>
          <xdr:col>5</xdr:col>
          <xdr:colOff>716280</xdr:colOff>
          <xdr:row>25</xdr:row>
          <xdr:rowOff>22860</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200-00001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24</xdr:row>
          <xdr:rowOff>190500</xdr:rowOff>
        </xdr:from>
        <xdr:to>
          <xdr:col>5</xdr:col>
          <xdr:colOff>716280</xdr:colOff>
          <xdr:row>26</xdr:row>
          <xdr:rowOff>7620</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200-00001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25</xdr:row>
          <xdr:rowOff>198120</xdr:rowOff>
        </xdr:from>
        <xdr:to>
          <xdr:col>5</xdr:col>
          <xdr:colOff>716280</xdr:colOff>
          <xdr:row>27</xdr:row>
          <xdr:rowOff>22860</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200-00001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26</xdr:row>
          <xdr:rowOff>198120</xdr:rowOff>
        </xdr:from>
        <xdr:to>
          <xdr:col>5</xdr:col>
          <xdr:colOff>716280</xdr:colOff>
          <xdr:row>28</xdr:row>
          <xdr:rowOff>22860</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200-00001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27</xdr:row>
          <xdr:rowOff>190500</xdr:rowOff>
        </xdr:from>
        <xdr:to>
          <xdr:col>5</xdr:col>
          <xdr:colOff>716280</xdr:colOff>
          <xdr:row>29</xdr:row>
          <xdr:rowOff>7620</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200-00001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29</xdr:row>
          <xdr:rowOff>190500</xdr:rowOff>
        </xdr:from>
        <xdr:to>
          <xdr:col>5</xdr:col>
          <xdr:colOff>716280</xdr:colOff>
          <xdr:row>31</xdr:row>
          <xdr:rowOff>7620</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200-00001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30</xdr:row>
          <xdr:rowOff>198120</xdr:rowOff>
        </xdr:from>
        <xdr:to>
          <xdr:col>5</xdr:col>
          <xdr:colOff>716280</xdr:colOff>
          <xdr:row>32</xdr:row>
          <xdr:rowOff>22860</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200-00001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31</xdr:row>
          <xdr:rowOff>190500</xdr:rowOff>
        </xdr:from>
        <xdr:to>
          <xdr:col>5</xdr:col>
          <xdr:colOff>716280</xdr:colOff>
          <xdr:row>33</xdr:row>
          <xdr:rowOff>7620</xdr:rowOff>
        </xdr:to>
        <xdr:sp macro="" textlink="">
          <xdr:nvSpPr>
            <xdr:cNvPr id="13339" name="Check Box 27" hidden="1">
              <a:extLst>
                <a:ext uri="{63B3BB69-23CF-44E3-9099-C40C66FF867C}">
                  <a14:compatExt spid="_x0000_s13339"/>
                </a:ext>
                <a:ext uri="{FF2B5EF4-FFF2-40B4-BE49-F238E27FC236}">
                  <a16:creationId xmlns:a16="http://schemas.microsoft.com/office/drawing/2014/main" id="{00000000-0008-0000-0200-00001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32</xdr:row>
          <xdr:rowOff>190500</xdr:rowOff>
        </xdr:from>
        <xdr:to>
          <xdr:col>5</xdr:col>
          <xdr:colOff>716280</xdr:colOff>
          <xdr:row>34</xdr:row>
          <xdr:rowOff>7620</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200-00001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33</xdr:row>
          <xdr:rowOff>198120</xdr:rowOff>
        </xdr:from>
        <xdr:to>
          <xdr:col>5</xdr:col>
          <xdr:colOff>716280</xdr:colOff>
          <xdr:row>35</xdr:row>
          <xdr:rowOff>22860</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200-00001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35</xdr:row>
          <xdr:rowOff>76200</xdr:rowOff>
        </xdr:from>
        <xdr:to>
          <xdr:col>5</xdr:col>
          <xdr:colOff>716280</xdr:colOff>
          <xdr:row>36</xdr:row>
          <xdr:rowOff>106680</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200-00001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36</xdr:row>
          <xdr:rowOff>198120</xdr:rowOff>
        </xdr:from>
        <xdr:to>
          <xdr:col>5</xdr:col>
          <xdr:colOff>716280</xdr:colOff>
          <xdr:row>38</xdr:row>
          <xdr:rowOff>22860</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200-00001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37</xdr:row>
          <xdr:rowOff>198120</xdr:rowOff>
        </xdr:from>
        <xdr:to>
          <xdr:col>5</xdr:col>
          <xdr:colOff>716280</xdr:colOff>
          <xdr:row>39</xdr:row>
          <xdr:rowOff>22860</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200-00002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38</xdr:row>
          <xdr:rowOff>198120</xdr:rowOff>
        </xdr:from>
        <xdr:to>
          <xdr:col>5</xdr:col>
          <xdr:colOff>716280</xdr:colOff>
          <xdr:row>40</xdr:row>
          <xdr:rowOff>22860</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200-00002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39</xdr:row>
          <xdr:rowOff>190500</xdr:rowOff>
        </xdr:from>
        <xdr:to>
          <xdr:col>5</xdr:col>
          <xdr:colOff>716280</xdr:colOff>
          <xdr:row>41</xdr:row>
          <xdr:rowOff>7620</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200-00002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33</xdr:col>
      <xdr:colOff>19049</xdr:colOff>
      <xdr:row>1</xdr:row>
      <xdr:rowOff>19050</xdr:rowOff>
    </xdr:from>
    <xdr:to>
      <xdr:col>47</xdr:col>
      <xdr:colOff>638174</xdr:colOff>
      <xdr:row>6</xdr:row>
      <xdr:rowOff>57150</xdr:rowOff>
    </xdr:to>
    <xdr:sp macro="" textlink="">
      <xdr:nvSpPr>
        <xdr:cNvPr id="2" name="四角形: 角を丸くする 1">
          <a:extLst>
            <a:ext uri="{FF2B5EF4-FFF2-40B4-BE49-F238E27FC236}">
              <a16:creationId xmlns:a16="http://schemas.microsoft.com/office/drawing/2014/main" id="{5AD179BE-BB3B-4438-84E5-7ECF5701673B}"/>
            </a:ext>
          </a:extLst>
        </xdr:cNvPr>
        <xdr:cNvSpPr/>
      </xdr:nvSpPr>
      <xdr:spPr>
        <a:xfrm>
          <a:off x="6619874" y="180975"/>
          <a:ext cx="5362575" cy="1019175"/>
        </a:xfrm>
        <a:prstGeom prst="roundRect">
          <a:avLst/>
        </a:prstGeom>
        <a:solidFill>
          <a:srgbClr val="FFEBF5"/>
        </a:solidFill>
        <a:ln w="28575">
          <a:solidFill>
            <a:srgbClr val="FF5BAD"/>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ln>
                <a:solidFill>
                  <a:sysClr val="windowText" lastClr="000000"/>
                </a:solidFill>
              </a:ln>
              <a:solidFill>
                <a:sysClr val="windowText" lastClr="000000"/>
              </a:solidFill>
            </a:rPr>
            <a:t>様式第１（その９）は、令和４年度</a:t>
          </a:r>
          <a:r>
            <a:rPr kumimoji="1" lang="en-US" altLang="ja-JP" sz="1800">
              <a:ln>
                <a:solidFill>
                  <a:sysClr val="windowText" lastClr="000000"/>
                </a:solidFill>
              </a:ln>
              <a:solidFill>
                <a:sysClr val="windowText" lastClr="000000"/>
              </a:solidFill>
            </a:rPr>
            <a:t>CO2</a:t>
          </a:r>
          <a:r>
            <a:rPr kumimoji="1" lang="ja-JP" altLang="en-US" sz="1800">
              <a:ln>
                <a:solidFill>
                  <a:sysClr val="windowText" lastClr="000000"/>
                </a:solidFill>
              </a:ln>
              <a:solidFill>
                <a:sysClr val="windowText" lastClr="000000"/>
              </a:solidFill>
            </a:rPr>
            <a:t>排出量が</a:t>
          </a:r>
          <a:r>
            <a:rPr kumimoji="1" lang="en-US" altLang="ja-JP" sz="1800">
              <a:ln>
                <a:solidFill>
                  <a:sysClr val="windowText" lastClr="000000"/>
                </a:solidFill>
              </a:ln>
              <a:solidFill>
                <a:sysClr val="windowText" lastClr="000000"/>
              </a:solidFill>
            </a:rPr>
            <a:t>20</a:t>
          </a:r>
          <a:r>
            <a:rPr kumimoji="1" lang="ja-JP" altLang="en-US" sz="1800">
              <a:ln>
                <a:solidFill>
                  <a:sysClr val="windowText" lastClr="000000"/>
                </a:solidFill>
              </a:ln>
              <a:solidFill>
                <a:sysClr val="windowText" lastClr="000000"/>
              </a:solidFill>
            </a:rPr>
            <a:t>万ｔ以上の事業者のみ提出が必要です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37</xdr:col>
      <xdr:colOff>0</xdr:colOff>
      <xdr:row>1</xdr:row>
      <xdr:rowOff>0</xdr:rowOff>
    </xdr:from>
    <xdr:to>
      <xdr:col>49</xdr:col>
      <xdr:colOff>228600</xdr:colOff>
      <xdr:row>5</xdr:row>
      <xdr:rowOff>142875</xdr:rowOff>
    </xdr:to>
    <xdr:sp macro="" textlink="">
      <xdr:nvSpPr>
        <xdr:cNvPr id="2" name="四角形: 角を丸くする 1">
          <a:extLst>
            <a:ext uri="{FF2B5EF4-FFF2-40B4-BE49-F238E27FC236}">
              <a16:creationId xmlns:a16="http://schemas.microsoft.com/office/drawing/2014/main" id="{C3EF7C49-DEC5-4F9D-B4DE-8D261A74937D}"/>
            </a:ext>
          </a:extLst>
        </xdr:cNvPr>
        <xdr:cNvSpPr/>
      </xdr:nvSpPr>
      <xdr:spPr>
        <a:xfrm>
          <a:off x="7400925" y="219075"/>
          <a:ext cx="5543550" cy="1019175"/>
        </a:xfrm>
        <a:prstGeom prst="roundRect">
          <a:avLst/>
        </a:prstGeom>
        <a:solidFill>
          <a:srgbClr val="FFEBF5"/>
        </a:solidFill>
        <a:ln w="28575">
          <a:solidFill>
            <a:srgbClr val="FF5BAD"/>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ln>
                <a:solidFill>
                  <a:sysClr val="windowText" lastClr="000000"/>
                </a:solidFill>
              </a:ln>
              <a:solidFill>
                <a:sysClr val="windowText" lastClr="000000"/>
              </a:solidFill>
            </a:rPr>
            <a:t>様式第１０（第８条関係）は、充電機器の合計額が５０万円以上の場合のみ提出が必要です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35</xdr:col>
      <xdr:colOff>95250</xdr:colOff>
      <xdr:row>0</xdr:row>
      <xdr:rowOff>238124</xdr:rowOff>
    </xdr:from>
    <xdr:to>
      <xdr:col>67</xdr:col>
      <xdr:colOff>0</xdr:colOff>
      <xdr:row>6</xdr:row>
      <xdr:rowOff>76199</xdr:rowOff>
    </xdr:to>
    <xdr:sp macro="" textlink="">
      <xdr:nvSpPr>
        <xdr:cNvPr id="2" name="四角形: 角を丸くする 1">
          <a:extLst>
            <a:ext uri="{FF2B5EF4-FFF2-40B4-BE49-F238E27FC236}">
              <a16:creationId xmlns:a16="http://schemas.microsoft.com/office/drawing/2014/main" id="{BE5E92F2-8226-4D34-820B-F2421790ACEC}"/>
            </a:ext>
          </a:extLst>
        </xdr:cNvPr>
        <xdr:cNvSpPr/>
      </xdr:nvSpPr>
      <xdr:spPr>
        <a:xfrm>
          <a:off x="6734175" y="238124"/>
          <a:ext cx="3867150" cy="1381125"/>
        </a:xfrm>
        <a:prstGeom prst="roundRect">
          <a:avLst/>
        </a:prstGeom>
        <a:solidFill>
          <a:srgbClr val="FFEBF5"/>
        </a:solidFill>
        <a:ln w="28575">
          <a:solidFill>
            <a:srgbClr val="FF5BAD"/>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800">
              <a:ln>
                <a:solidFill>
                  <a:sysClr val="windowText" lastClr="000000"/>
                </a:solidFill>
              </a:ln>
              <a:solidFill>
                <a:sysClr val="windowText" lastClr="000000"/>
              </a:solidFill>
            </a:rPr>
            <a:t>【</a:t>
          </a:r>
          <a:r>
            <a:rPr kumimoji="1" lang="ja-JP" altLang="en-US" sz="1800">
              <a:ln>
                <a:solidFill>
                  <a:sysClr val="windowText" lastClr="000000"/>
                </a:solidFill>
              </a:ln>
              <a:solidFill>
                <a:sysClr val="windowText" lastClr="000000"/>
              </a:solidFill>
            </a:rPr>
            <a:t>貸与月数</a:t>
          </a:r>
          <a:r>
            <a:rPr kumimoji="1" lang="en-US" altLang="ja-JP" sz="1800">
              <a:ln>
                <a:solidFill>
                  <a:sysClr val="windowText" lastClr="000000"/>
                </a:solidFill>
              </a:ln>
              <a:solidFill>
                <a:sysClr val="windowText" lastClr="000000"/>
              </a:solidFill>
            </a:rPr>
            <a:t>】</a:t>
          </a:r>
        </a:p>
        <a:p>
          <a:pPr algn="l"/>
          <a:r>
            <a:rPr kumimoji="1" lang="ja-JP" altLang="en-US" sz="1800">
              <a:ln>
                <a:solidFill>
                  <a:sysClr val="windowText" lastClr="000000"/>
                </a:solidFill>
              </a:ln>
              <a:solidFill>
                <a:sysClr val="windowText" lastClr="000000"/>
              </a:solidFill>
            </a:rPr>
            <a:t>法定耐用年数以上のリース期間の締結が必要です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6&#24180;&#24230;&#35036;&#27491;&#20104;&#31639;\&#12471;&#12473;&#12486;&#12512;&#38306;&#36899;\&#12487;&#12540;&#12479;&#12471;&#12540;&#12488;\&#20196;&#21644;&#65302;&#24180;&#24230;&#35036;&#27491;&#20104;&#31639;youshiki1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26360;&#24335;\&#31532;&#65297;&#27573;&#38542;&#30003;&#35531;\&#12487;&#12540;&#12479;&#12471;&#12540;&#12488;\&#32368;&#12426;&#36234;&#12375;&#20104;&#31639;&#29992;\2datesheet_202404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シート"/>
      <sheetName val="様式第１1の１(第１１条関係)"/>
      <sheetName val="様式第１１(その４の１)"/>
      <sheetName val="様式第１１(その５)"/>
      <sheetName val="様式第１３(第１３関係)"/>
      <sheetName val="雛形＿リース料金均等(トラック)"/>
      <sheetName val="雛形＿リース料金変動あり(トラック)"/>
      <sheetName val="雛形＿前払い金あり(トラック)"/>
    </sheetNames>
    <sheetDataSet>
      <sheetData sheetId="0">
        <row r="47">
          <cell r="D47"/>
        </row>
        <row r="55">
          <cell r="BH55" t="str">
            <v>WA20VP</v>
          </cell>
          <cell r="BJ55" t="str">
            <v>B5AWLDCB</v>
          </cell>
        </row>
        <row r="56">
          <cell r="BH56" t="str">
            <v>U68VHLDDD</v>
          </cell>
          <cell r="BJ56" t="str">
            <v>B5AWLDEB</v>
          </cell>
        </row>
        <row r="57">
          <cell r="BH57" t="str">
            <v>U68VHLDDA</v>
          </cell>
          <cell r="BJ57" t="str">
            <v>B6AW</v>
          </cell>
        </row>
        <row r="58">
          <cell r="BH58" t="str">
            <v>U69VHLDDG</v>
          </cell>
        </row>
        <row r="59">
          <cell r="BH59" t="str">
            <v>U69VHLDDF</v>
          </cell>
        </row>
        <row r="60">
          <cell r="BH60" t="str">
            <v>U69VHLDDI</v>
          </cell>
        </row>
        <row r="61">
          <cell r="BH61" t="str">
            <v>U69VHLDDH</v>
          </cell>
        </row>
        <row r="62">
          <cell r="BH62" t="str">
            <v>U79VHLDDG</v>
          </cell>
        </row>
        <row r="63">
          <cell r="BH63" t="str">
            <v>U79VHLDDF</v>
          </cell>
        </row>
        <row r="64">
          <cell r="BH64" t="str">
            <v>U79VHLDDI</v>
          </cell>
        </row>
        <row r="65">
          <cell r="BH65" t="str">
            <v>U79VHLDDH</v>
          </cell>
        </row>
        <row r="66">
          <cell r="BH66" t="str">
            <v>JJ3AGDY</v>
          </cell>
        </row>
        <row r="67">
          <cell r="BH67" t="str">
            <v>JJ3AGEY</v>
          </cell>
        </row>
        <row r="68">
          <cell r="BH68" t="str">
            <v>JJ3AGFY</v>
          </cell>
        </row>
        <row r="69">
          <cell r="BH69" t="str">
            <v>JJ3AGGY</v>
          </cell>
        </row>
        <row r="70">
          <cell r="BH70" t="str">
            <v>FEAVK</v>
          </cell>
        </row>
        <row r="71">
          <cell r="BH71" t="str">
            <v>FEBVK</v>
          </cell>
        </row>
        <row r="72">
          <cell r="BH72" t="str">
            <v>FEB8K</v>
          </cell>
        </row>
        <row r="73">
          <cell r="BH73" t="str">
            <v>FEC9K</v>
          </cell>
        </row>
        <row r="74">
          <cell r="BH74" t="str">
            <v>FED9K</v>
          </cell>
        </row>
        <row r="75">
          <cell r="BH75" t="str">
            <v>FEB8U</v>
          </cell>
        </row>
        <row r="76">
          <cell r="BH76" t="str">
            <v>NHR48AF</v>
          </cell>
        </row>
        <row r="77">
          <cell r="BH77" t="str">
            <v>NJR48AF</v>
          </cell>
        </row>
        <row r="78">
          <cell r="BH78" t="str">
            <v>NJR48AM</v>
          </cell>
        </row>
        <row r="79">
          <cell r="BH79" t="str">
            <v>NLR48AM</v>
          </cell>
        </row>
        <row r="80">
          <cell r="BH80" t="str">
            <v>NMR48AM</v>
          </cell>
        </row>
        <row r="81">
          <cell r="BH81" t="str">
            <v>NKR48AM</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交付申請書データシート"/>
      <sheetName val="様式第1"/>
      <sheetName val="様式第1（別紙1）"/>
      <sheetName val="様式第1（別紙2）兼様式第11（別紙2）"/>
      <sheetName val="別添"/>
      <sheetName val="委任状フォーマット"/>
    </sheetNames>
    <sheetDataSet>
      <sheetData sheetId="0"/>
      <sheetData sheetId="1"/>
      <sheetData sheetId="2"/>
      <sheetData sheetId="3"/>
      <sheetData sheetId="4"/>
      <sheetData sheetId="5"/>
    </sheetDataSet>
  </externalBook>
</externalLink>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ysClr val="window" lastClr="FFFFFF"/>
        </a:solidFill>
        <a:ln w="38100" cap="sq">
          <a:solidFill>
            <a:srgbClr val="CC99FF"/>
          </a:solidFill>
        </a:ln>
      </a:spPr>
      <a:bodyPr vertOverflow="clip" horzOverflow="clip" rtlCol="0" anchor="ctr"/>
      <a:lstStyle>
        <a:defPPr algn="l">
          <a:defRPr kumimoji="1" sz="1100" b="1">
            <a:solidFill>
              <a:sysClr val="windowText" lastClr="000000"/>
            </a:solidFill>
          </a:defRPr>
        </a:defPPr>
      </a:lstStyle>
      <a:style>
        <a:lnRef idx="2">
          <a:schemeClr val="accent1">
            <a:shade val="50000"/>
          </a:schemeClr>
        </a:lnRef>
        <a:fillRef idx="1">
          <a:schemeClr val="accent1"/>
        </a:fillRef>
        <a:effectRef idx="0">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2.xml"/><Relationship Id="rId13" Type="http://schemas.openxmlformats.org/officeDocument/2006/relationships/ctrlProp" Target="../ctrlProps/ctrlProp27.xml"/><Relationship Id="rId18" Type="http://schemas.openxmlformats.org/officeDocument/2006/relationships/ctrlProp" Target="../ctrlProps/ctrlProp32.xml"/><Relationship Id="rId26" Type="http://schemas.openxmlformats.org/officeDocument/2006/relationships/ctrlProp" Target="../ctrlProps/ctrlProp40.xml"/><Relationship Id="rId3" Type="http://schemas.openxmlformats.org/officeDocument/2006/relationships/vmlDrawing" Target="../drawings/vmlDrawing2.vml"/><Relationship Id="rId21" Type="http://schemas.openxmlformats.org/officeDocument/2006/relationships/ctrlProp" Target="../ctrlProps/ctrlProp35.xml"/><Relationship Id="rId34" Type="http://schemas.openxmlformats.org/officeDocument/2006/relationships/ctrlProp" Target="../ctrlProps/ctrlProp48.xml"/><Relationship Id="rId7" Type="http://schemas.openxmlformats.org/officeDocument/2006/relationships/ctrlProp" Target="../ctrlProps/ctrlProp21.xml"/><Relationship Id="rId12" Type="http://schemas.openxmlformats.org/officeDocument/2006/relationships/ctrlProp" Target="../ctrlProps/ctrlProp26.xml"/><Relationship Id="rId17" Type="http://schemas.openxmlformats.org/officeDocument/2006/relationships/ctrlProp" Target="../ctrlProps/ctrlProp31.xml"/><Relationship Id="rId25" Type="http://schemas.openxmlformats.org/officeDocument/2006/relationships/ctrlProp" Target="../ctrlProps/ctrlProp39.xml"/><Relationship Id="rId33" Type="http://schemas.openxmlformats.org/officeDocument/2006/relationships/ctrlProp" Target="../ctrlProps/ctrlProp47.xml"/><Relationship Id="rId2" Type="http://schemas.openxmlformats.org/officeDocument/2006/relationships/drawing" Target="../drawings/drawing3.xml"/><Relationship Id="rId16" Type="http://schemas.openxmlformats.org/officeDocument/2006/relationships/ctrlProp" Target="../ctrlProps/ctrlProp30.xml"/><Relationship Id="rId20" Type="http://schemas.openxmlformats.org/officeDocument/2006/relationships/ctrlProp" Target="../ctrlProps/ctrlProp34.xml"/><Relationship Id="rId29" Type="http://schemas.openxmlformats.org/officeDocument/2006/relationships/ctrlProp" Target="../ctrlProps/ctrlProp43.xml"/><Relationship Id="rId1" Type="http://schemas.openxmlformats.org/officeDocument/2006/relationships/printerSettings" Target="../printerSettings/printerSettings3.bin"/><Relationship Id="rId6" Type="http://schemas.openxmlformats.org/officeDocument/2006/relationships/ctrlProp" Target="../ctrlProps/ctrlProp20.xml"/><Relationship Id="rId11" Type="http://schemas.openxmlformats.org/officeDocument/2006/relationships/ctrlProp" Target="../ctrlProps/ctrlProp25.xml"/><Relationship Id="rId24" Type="http://schemas.openxmlformats.org/officeDocument/2006/relationships/ctrlProp" Target="../ctrlProps/ctrlProp38.xml"/><Relationship Id="rId32" Type="http://schemas.openxmlformats.org/officeDocument/2006/relationships/ctrlProp" Target="../ctrlProps/ctrlProp46.xml"/><Relationship Id="rId37" Type="http://schemas.openxmlformats.org/officeDocument/2006/relationships/ctrlProp" Target="../ctrlProps/ctrlProp51.xml"/><Relationship Id="rId5" Type="http://schemas.openxmlformats.org/officeDocument/2006/relationships/ctrlProp" Target="../ctrlProps/ctrlProp19.xml"/><Relationship Id="rId15" Type="http://schemas.openxmlformats.org/officeDocument/2006/relationships/ctrlProp" Target="../ctrlProps/ctrlProp29.xml"/><Relationship Id="rId23" Type="http://schemas.openxmlformats.org/officeDocument/2006/relationships/ctrlProp" Target="../ctrlProps/ctrlProp37.xml"/><Relationship Id="rId28" Type="http://schemas.openxmlformats.org/officeDocument/2006/relationships/ctrlProp" Target="../ctrlProps/ctrlProp42.xml"/><Relationship Id="rId36" Type="http://schemas.openxmlformats.org/officeDocument/2006/relationships/ctrlProp" Target="../ctrlProps/ctrlProp50.xml"/><Relationship Id="rId10" Type="http://schemas.openxmlformats.org/officeDocument/2006/relationships/ctrlProp" Target="../ctrlProps/ctrlProp24.xml"/><Relationship Id="rId19" Type="http://schemas.openxmlformats.org/officeDocument/2006/relationships/ctrlProp" Target="../ctrlProps/ctrlProp33.xml"/><Relationship Id="rId31" Type="http://schemas.openxmlformats.org/officeDocument/2006/relationships/ctrlProp" Target="../ctrlProps/ctrlProp45.xml"/><Relationship Id="rId4" Type="http://schemas.openxmlformats.org/officeDocument/2006/relationships/ctrlProp" Target="../ctrlProps/ctrlProp18.xml"/><Relationship Id="rId9" Type="http://schemas.openxmlformats.org/officeDocument/2006/relationships/ctrlProp" Target="../ctrlProps/ctrlProp23.xml"/><Relationship Id="rId14" Type="http://schemas.openxmlformats.org/officeDocument/2006/relationships/ctrlProp" Target="../ctrlProps/ctrlProp28.xml"/><Relationship Id="rId22" Type="http://schemas.openxmlformats.org/officeDocument/2006/relationships/ctrlProp" Target="../ctrlProps/ctrlProp36.xml"/><Relationship Id="rId27" Type="http://schemas.openxmlformats.org/officeDocument/2006/relationships/ctrlProp" Target="../ctrlProps/ctrlProp41.xml"/><Relationship Id="rId30" Type="http://schemas.openxmlformats.org/officeDocument/2006/relationships/ctrlProp" Target="../ctrlProps/ctrlProp44.xml"/><Relationship Id="rId35" Type="http://schemas.openxmlformats.org/officeDocument/2006/relationships/ctrlProp" Target="../ctrlProps/ctrlProp4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BED91-E97A-4702-B116-CD1383831BF2}">
  <sheetPr codeName="Sheet7">
    <tabColor rgb="FFFFFF99"/>
    <pageSetUpPr fitToPage="1"/>
  </sheetPr>
  <dimension ref="A1:CF739"/>
  <sheetViews>
    <sheetView showGridLines="0" tabSelected="1" zoomScale="70" zoomScaleNormal="70" zoomScaleSheetLayoutView="25" workbookViewId="0">
      <pane ySplit="5" topLeftCell="A6" activePane="bottomLeft" state="frozen"/>
      <selection sqref="A1:I2"/>
      <selection pane="bottomLeft" activeCell="B7" sqref="B7:P7"/>
    </sheetView>
  </sheetViews>
  <sheetFormatPr defaultColWidth="9" defaultRowHeight="18"/>
  <cols>
    <col min="1" max="1" width="27" style="77" customWidth="1"/>
    <col min="2" max="16" width="8.59765625" style="75" customWidth="1"/>
    <col min="17" max="22" width="5.59765625" style="75" customWidth="1"/>
    <col min="23" max="83" width="9" style="75" hidden="1" customWidth="1"/>
    <col min="84" max="84" width="27" style="75" customWidth="1"/>
    <col min="85" max="94" width="9" style="75" customWidth="1"/>
    <col min="95" max="16384" width="9" style="75"/>
  </cols>
  <sheetData>
    <row r="1" spans="1:84" ht="26.25" customHeight="1">
      <c r="A1" s="282" t="s">
        <v>911</v>
      </c>
      <c r="B1" s="282"/>
      <c r="C1" s="282"/>
      <c r="D1" s="282"/>
      <c r="E1" s="282"/>
      <c r="F1" s="282"/>
      <c r="G1" s="282"/>
      <c r="H1" s="282"/>
      <c r="I1" s="282"/>
      <c r="J1" s="282"/>
      <c r="K1" s="282"/>
      <c r="L1" s="282"/>
      <c r="M1" s="282"/>
      <c r="N1" s="282"/>
      <c r="O1" s="282"/>
      <c r="P1" s="282"/>
      <c r="Q1" s="230"/>
      <c r="R1" s="230"/>
      <c r="S1" s="230"/>
      <c r="T1" s="230"/>
      <c r="U1" s="230"/>
      <c r="V1" s="230"/>
      <c r="W1" s="221"/>
      <c r="AZ1" s="213"/>
      <c r="BA1" s="233" t="s">
        <v>1049</v>
      </c>
      <c r="BB1" s="233"/>
      <c r="BC1" s="234" t="s">
        <v>931</v>
      </c>
      <c r="BD1" s="234" t="s">
        <v>932</v>
      </c>
      <c r="BE1" s="234" t="s">
        <v>933</v>
      </c>
      <c r="BF1" s="234" t="s">
        <v>934</v>
      </c>
      <c r="BG1" s="234" t="s">
        <v>935</v>
      </c>
      <c r="BH1" s="234" t="s">
        <v>936</v>
      </c>
      <c r="BI1" s="234" t="s">
        <v>952</v>
      </c>
      <c r="BJ1" s="219"/>
      <c r="CF1" s="229" t="s">
        <v>1396</v>
      </c>
    </row>
    <row r="2" spans="1:84" ht="51" customHeight="1">
      <c r="A2" s="260" t="e" vm="1">
        <v>#VALUE!</v>
      </c>
      <c r="T2" s="221"/>
      <c r="U2" s="221"/>
      <c r="V2" s="221"/>
      <c r="BA2" s="233" t="s">
        <v>268</v>
      </c>
      <c r="BB2" s="233" t="s">
        <v>1056</v>
      </c>
      <c r="BC2" s="234" t="s">
        <v>937</v>
      </c>
      <c r="BD2" s="234" t="s">
        <v>938</v>
      </c>
      <c r="BE2" s="234" t="s">
        <v>939</v>
      </c>
      <c r="BF2" s="234" t="s">
        <v>951</v>
      </c>
      <c r="BG2" s="234" t="s">
        <v>945</v>
      </c>
      <c r="BH2" s="234" t="s">
        <v>941</v>
      </c>
      <c r="BI2" s="235" t="s">
        <v>953</v>
      </c>
      <c r="BJ2" s="218"/>
      <c r="CF2" s="260" t="e" vm="2">
        <v>#VALUE!</v>
      </c>
    </row>
    <row r="3" spans="1:84" ht="51" customHeight="1">
      <c r="A3" s="260"/>
      <c r="T3" s="103"/>
      <c r="BA3" s="233" t="s">
        <v>269</v>
      </c>
      <c r="BB3" s="233" t="s">
        <v>1057</v>
      </c>
      <c r="BC3" s="234" t="s">
        <v>942</v>
      </c>
      <c r="BD3" s="234" t="s">
        <v>943</v>
      </c>
      <c r="BE3" s="234" t="s">
        <v>944</v>
      </c>
      <c r="BF3" s="234" t="s">
        <v>57</v>
      </c>
      <c r="BG3" s="234" t="s">
        <v>948</v>
      </c>
      <c r="BH3" s="234" t="s">
        <v>946</v>
      </c>
      <c r="BI3" s="233" t="s">
        <v>954</v>
      </c>
      <c r="CF3" s="260"/>
    </row>
    <row r="4" spans="1:84">
      <c r="A4" s="260"/>
      <c r="C4" s="78"/>
      <c r="D4" s="75" t="s">
        <v>907</v>
      </c>
      <c r="F4" s="76"/>
      <c r="G4" s="75" t="s">
        <v>908</v>
      </c>
      <c r="I4" s="79"/>
      <c r="J4" s="75" t="s">
        <v>909</v>
      </c>
      <c r="L4" s="80"/>
      <c r="M4" s="75" t="s">
        <v>910</v>
      </c>
      <c r="BA4" s="233" t="s">
        <v>270</v>
      </c>
      <c r="BB4" s="233" t="s">
        <v>1058</v>
      </c>
      <c r="BC4" s="234"/>
      <c r="BD4" s="234" t="s">
        <v>947</v>
      </c>
      <c r="BE4" s="234"/>
      <c r="BF4" s="234"/>
      <c r="BG4" s="234" t="s">
        <v>940</v>
      </c>
      <c r="BH4" s="234" t="s">
        <v>949</v>
      </c>
      <c r="BI4" s="233" t="s">
        <v>955</v>
      </c>
      <c r="CF4" s="260"/>
    </row>
    <row r="5" spans="1:84" ht="3" customHeight="1">
      <c r="BA5" s="233" t="s">
        <v>271</v>
      </c>
      <c r="BB5" s="233" t="s">
        <v>1059</v>
      </c>
      <c r="BC5" s="234"/>
      <c r="BD5" s="234"/>
      <c r="BE5" s="234"/>
      <c r="BF5" s="234"/>
      <c r="BG5" s="234"/>
      <c r="BH5" s="234" t="s">
        <v>950</v>
      </c>
      <c r="BI5" s="233"/>
    </row>
    <row r="6" spans="1:84" ht="3" customHeight="1">
      <c r="BA6" s="233" t="s">
        <v>272</v>
      </c>
      <c r="BB6" s="233" t="s">
        <v>1060</v>
      </c>
      <c r="BC6" s="106"/>
      <c r="BD6" s="106"/>
      <c r="BE6" s="106"/>
      <c r="BF6" s="106"/>
      <c r="BG6" s="106"/>
      <c r="BH6" s="106"/>
      <c r="BI6" s="106"/>
    </row>
    <row r="7" spans="1:84">
      <c r="A7" s="81" t="s">
        <v>929</v>
      </c>
      <c r="B7" s="292"/>
      <c r="C7" s="292"/>
      <c r="D7" s="292"/>
      <c r="E7" s="292"/>
      <c r="F7" s="292"/>
      <c r="G7" s="292"/>
      <c r="H7" s="292"/>
      <c r="I7" s="292"/>
      <c r="J7" s="292"/>
      <c r="K7" s="292"/>
      <c r="L7" s="292"/>
      <c r="M7" s="292"/>
      <c r="N7" s="292"/>
      <c r="O7" s="292"/>
      <c r="P7" s="292"/>
      <c r="BA7" s="233" t="s">
        <v>273</v>
      </c>
      <c r="BB7" s="233" t="s">
        <v>1061</v>
      </c>
      <c r="BC7" s="106"/>
      <c r="BD7" s="106"/>
      <c r="BE7" s="106"/>
      <c r="BF7" s="106"/>
      <c r="BG7" s="106"/>
      <c r="BH7" s="106"/>
      <c r="BI7" s="106"/>
    </row>
    <row r="8" spans="1:84" ht="6" customHeight="1">
      <c r="A8" s="81"/>
      <c r="B8" s="81"/>
      <c r="C8" s="81"/>
      <c r="D8" s="81"/>
      <c r="E8" s="81"/>
      <c r="F8" s="81"/>
      <c r="G8" s="81"/>
      <c r="H8" s="81"/>
      <c r="I8" s="81"/>
      <c r="J8" s="81"/>
      <c r="K8" s="81"/>
      <c r="L8" s="81"/>
      <c r="M8" s="81"/>
      <c r="N8" s="81"/>
      <c r="O8" s="81"/>
      <c r="P8" s="81"/>
    </row>
    <row r="9" spans="1:84">
      <c r="A9" s="77" t="s">
        <v>1</v>
      </c>
      <c r="B9" s="265"/>
      <c r="C9" s="266"/>
      <c r="D9" s="266"/>
      <c r="E9" s="266"/>
      <c r="F9" s="266"/>
      <c r="G9" s="266"/>
      <c r="H9" s="266"/>
      <c r="I9" s="266"/>
      <c r="J9" s="266"/>
      <c r="K9" s="266"/>
      <c r="L9" s="266"/>
      <c r="M9" s="266"/>
      <c r="N9" s="266"/>
      <c r="O9" s="266"/>
      <c r="P9" s="267"/>
    </row>
    <row r="10" spans="1:84" ht="6" customHeight="1">
      <c r="B10" s="77"/>
      <c r="C10" s="77"/>
      <c r="D10" s="77"/>
      <c r="E10" s="77"/>
      <c r="F10" s="77"/>
      <c r="G10" s="77"/>
      <c r="H10" s="77"/>
      <c r="I10" s="77"/>
      <c r="J10" s="77"/>
      <c r="K10" s="77"/>
      <c r="L10" s="77"/>
      <c r="M10" s="77"/>
      <c r="N10" s="77"/>
      <c r="O10" s="77"/>
      <c r="P10" s="77"/>
    </row>
    <row r="11" spans="1:84">
      <c r="A11" s="77" t="s">
        <v>2</v>
      </c>
      <c r="B11" s="265"/>
      <c r="C11" s="266"/>
      <c r="D11" s="266"/>
      <c r="E11" s="266"/>
      <c r="F11" s="266"/>
      <c r="G11" s="266"/>
      <c r="H11" s="266"/>
      <c r="I11" s="266"/>
      <c r="J11" s="266"/>
      <c r="K11" s="266"/>
      <c r="L11" s="266"/>
      <c r="M11" s="266"/>
      <c r="N11" s="266"/>
      <c r="O11" s="266"/>
      <c r="P11" s="267"/>
    </row>
    <row r="12" spans="1:84" ht="6" customHeight="1">
      <c r="BC12" s="75" t="s">
        <v>298</v>
      </c>
      <c r="BD12" s="75" t="s">
        <v>299</v>
      </c>
      <c r="BJ12" s="75" t="s">
        <v>300</v>
      </c>
      <c r="BK12" s="75" t="s">
        <v>901</v>
      </c>
      <c r="BR12" s="75" t="s">
        <v>301</v>
      </c>
      <c r="BS12" s="75" t="s">
        <v>302</v>
      </c>
      <c r="BX12" s="75" t="s">
        <v>303</v>
      </c>
      <c r="BY12" s="75" t="s">
        <v>304</v>
      </c>
    </row>
    <row r="13" spans="1:84">
      <c r="A13" s="77" t="s">
        <v>1094</v>
      </c>
      <c r="B13" s="265"/>
      <c r="C13" s="266"/>
      <c r="D13" s="266"/>
      <c r="E13" s="266"/>
      <c r="F13" s="266"/>
      <c r="G13" s="266"/>
      <c r="H13" s="266"/>
      <c r="I13" s="266"/>
      <c r="J13" s="266"/>
      <c r="K13" s="266"/>
      <c r="L13" s="266"/>
      <c r="M13" s="266"/>
      <c r="N13" s="266"/>
      <c r="O13" s="266"/>
      <c r="P13" s="267"/>
      <c r="BC13" s="75" t="s">
        <v>305</v>
      </c>
      <c r="BD13" s="75" t="s">
        <v>307</v>
      </c>
      <c r="BE13" s="75" t="s">
        <v>308</v>
      </c>
      <c r="BF13" s="75" t="s">
        <v>902</v>
      </c>
      <c r="BG13" s="75" t="s">
        <v>918</v>
      </c>
      <c r="BJ13" s="75" t="s">
        <v>305</v>
      </c>
      <c r="BK13" s="75" t="s">
        <v>306</v>
      </c>
      <c r="BL13" s="75" t="s">
        <v>307</v>
      </c>
      <c r="BM13" s="75" t="s">
        <v>309</v>
      </c>
      <c r="BN13" s="75" t="s">
        <v>903</v>
      </c>
      <c r="BO13" s="75" t="s">
        <v>918</v>
      </c>
      <c r="BR13" s="75" t="s">
        <v>305</v>
      </c>
      <c r="BS13" s="75" t="s">
        <v>307</v>
      </c>
      <c r="BT13" s="75" t="s">
        <v>310</v>
      </c>
      <c r="BU13" s="75" t="s">
        <v>311</v>
      </c>
      <c r="BV13" s="75" t="s">
        <v>918</v>
      </c>
      <c r="BX13" s="75" t="s">
        <v>305</v>
      </c>
      <c r="BY13" s="75" t="s">
        <v>307</v>
      </c>
      <c r="BZ13" s="75" t="s">
        <v>311</v>
      </c>
    </row>
    <row r="14" spans="1:84" ht="6" customHeight="1">
      <c r="B14" s="77"/>
      <c r="C14" s="77"/>
      <c r="D14" s="77"/>
      <c r="E14" s="77"/>
      <c r="F14" s="77"/>
      <c r="G14" s="77"/>
      <c r="H14" s="77"/>
      <c r="I14" s="77"/>
      <c r="J14" s="77"/>
      <c r="K14" s="77"/>
      <c r="L14" s="77"/>
      <c r="M14" s="77"/>
      <c r="N14" s="77"/>
      <c r="O14" s="77"/>
      <c r="P14" s="77"/>
      <c r="BK14" s="75" t="s">
        <v>312</v>
      </c>
      <c r="BR14" s="75" t="s">
        <v>305</v>
      </c>
      <c r="BS14" s="75" t="s">
        <v>307</v>
      </c>
      <c r="BT14" s="75" t="s">
        <v>310</v>
      </c>
      <c r="BV14" s="75" t="s">
        <v>918</v>
      </c>
      <c r="BX14" s="75" t="s">
        <v>305</v>
      </c>
      <c r="BY14" s="75" t="s">
        <v>307</v>
      </c>
      <c r="BZ14" s="75" t="s">
        <v>311</v>
      </c>
      <c r="CA14" s="75" t="s">
        <v>918</v>
      </c>
    </row>
    <row r="15" spans="1:84">
      <c r="A15" s="77" t="s">
        <v>3</v>
      </c>
      <c r="B15" s="272"/>
      <c r="C15" s="273"/>
      <c r="D15" s="273"/>
      <c r="E15" s="273"/>
      <c r="F15" s="273"/>
      <c r="G15" s="273"/>
      <c r="H15" s="273"/>
      <c r="I15" s="273"/>
      <c r="J15" s="273"/>
      <c r="K15" s="273"/>
      <c r="L15" s="273"/>
      <c r="M15" s="273"/>
      <c r="N15" s="273"/>
      <c r="O15" s="273"/>
      <c r="P15" s="274"/>
      <c r="BB15" s="75" t="s">
        <v>313</v>
      </c>
      <c r="BC15" s="75" t="s">
        <v>313</v>
      </c>
      <c r="BD15" s="75" t="s">
        <v>904</v>
      </c>
      <c r="BE15" s="75">
        <v>180</v>
      </c>
      <c r="BF15" s="140">
        <v>7000</v>
      </c>
      <c r="BG15" s="75">
        <v>2</v>
      </c>
      <c r="BI15" s="82" t="s">
        <v>313</v>
      </c>
      <c r="BJ15" s="75" t="s">
        <v>313</v>
      </c>
      <c r="BK15" s="75" t="s">
        <v>1190</v>
      </c>
      <c r="BL15" s="75" t="s">
        <v>905</v>
      </c>
      <c r="BM15" s="75">
        <v>6</v>
      </c>
      <c r="BN15" s="75">
        <v>170</v>
      </c>
      <c r="BO15" s="75">
        <v>1</v>
      </c>
      <c r="BQ15" s="75" t="s">
        <v>1078</v>
      </c>
      <c r="BR15" s="75" t="s">
        <v>1078</v>
      </c>
      <c r="BS15" s="75" t="s">
        <v>314</v>
      </c>
      <c r="BT15" s="75">
        <v>10</v>
      </c>
      <c r="BU15" s="75">
        <v>500</v>
      </c>
      <c r="BV15" s="75">
        <v>1</v>
      </c>
      <c r="BW15" s="75" t="s">
        <v>922</v>
      </c>
      <c r="BX15" s="75" t="s">
        <v>315</v>
      </c>
      <c r="BY15" s="75" t="s">
        <v>316</v>
      </c>
      <c r="BZ15" s="75">
        <v>150</v>
      </c>
      <c r="CD15" s="75" t="s">
        <v>313</v>
      </c>
      <c r="CE15" s="75" t="s">
        <v>313</v>
      </c>
    </row>
    <row r="16" spans="1:84" ht="6" customHeight="1">
      <c r="BB16" s="75" t="s">
        <v>317</v>
      </c>
      <c r="BD16" s="75" t="s">
        <v>318</v>
      </c>
      <c r="BE16" s="75">
        <v>180</v>
      </c>
      <c r="BF16" s="140">
        <v>7000</v>
      </c>
      <c r="BG16" s="75">
        <v>2</v>
      </c>
      <c r="BI16" s="75" t="s">
        <v>1186</v>
      </c>
      <c r="BL16" s="75" t="s">
        <v>319</v>
      </c>
      <c r="BM16" s="75">
        <v>6</v>
      </c>
      <c r="BN16" s="75">
        <v>155</v>
      </c>
      <c r="BO16" s="75">
        <v>1</v>
      </c>
      <c r="BQ16" s="75" t="s">
        <v>1079</v>
      </c>
      <c r="BS16" s="75" t="s">
        <v>320</v>
      </c>
      <c r="BT16" s="75">
        <v>10</v>
      </c>
      <c r="BU16" s="75">
        <v>500</v>
      </c>
      <c r="BV16" s="75">
        <v>1</v>
      </c>
      <c r="BW16" s="75" t="s">
        <v>1085</v>
      </c>
      <c r="BY16" s="75" t="s">
        <v>321</v>
      </c>
      <c r="BZ16" s="75">
        <v>500</v>
      </c>
      <c r="CD16" s="75" t="s">
        <v>317</v>
      </c>
      <c r="CE16" s="75" t="s">
        <v>317</v>
      </c>
    </row>
    <row r="17" spans="1:83">
      <c r="A17" s="77" t="s">
        <v>4</v>
      </c>
      <c r="B17" s="265"/>
      <c r="C17" s="266"/>
      <c r="D17" s="266"/>
      <c r="E17" s="266"/>
      <c r="F17" s="266"/>
      <c r="G17" s="266"/>
      <c r="H17" s="266"/>
      <c r="I17" s="266"/>
      <c r="J17" s="266"/>
      <c r="K17" s="266"/>
      <c r="L17" s="266"/>
      <c r="M17" s="266"/>
      <c r="N17" s="266"/>
      <c r="O17" s="266"/>
      <c r="P17" s="267"/>
      <c r="BB17" s="75" t="s">
        <v>1120</v>
      </c>
      <c r="BD17" s="75" t="s">
        <v>322</v>
      </c>
      <c r="BE17" s="75">
        <v>120</v>
      </c>
      <c r="BF17" s="140">
        <v>5000</v>
      </c>
      <c r="BG17" s="75">
        <v>2</v>
      </c>
      <c r="BI17" s="75" t="s">
        <v>1187</v>
      </c>
      <c r="BJ17" s="75" t="s">
        <v>1186</v>
      </c>
      <c r="BK17" s="75" t="s">
        <v>1190</v>
      </c>
      <c r="BL17" s="75" t="s">
        <v>872</v>
      </c>
      <c r="BM17" s="75">
        <v>6</v>
      </c>
      <c r="BN17" s="75">
        <v>60</v>
      </c>
      <c r="BO17" s="75">
        <v>1</v>
      </c>
      <c r="BQ17" s="75" t="s">
        <v>1080</v>
      </c>
      <c r="BS17" s="75" t="s">
        <v>325</v>
      </c>
      <c r="BT17" s="75">
        <v>10</v>
      </c>
      <c r="BU17" s="75">
        <v>500</v>
      </c>
      <c r="BV17" s="75">
        <v>1</v>
      </c>
      <c r="BW17" s="75" t="s">
        <v>1089</v>
      </c>
      <c r="BX17" s="75" t="s">
        <v>326</v>
      </c>
      <c r="BY17" s="75" t="s">
        <v>327</v>
      </c>
      <c r="BZ17" s="75">
        <v>216</v>
      </c>
      <c r="CD17" s="75" t="s">
        <v>1050</v>
      </c>
      <c r="CE17" s="75" t="s">
        <v>1051</v>
      </c>
    </row>
    <row r="18" spans="1:83" ht="6" customHeight="1">
      <c r="B18" s="81"/>
      <c r="C18" s="81"/>
      <c r="D18" s="81"/>
      <c r="E18" s="81"/>
      <c r="F18" s="81"/>
      <c r="G18" s="81"/>
      <c r="H18" s="81"/>
      <c r="I18" s="81"/>
      <c r="J18" s="81"/>
      <c r="K18" s="81"/>
      <c r="L18" s="81"/>
      <c r="M18" s="81"/>
      <c r="N18" s="81"/>
      <c r="O18" s="81"/>
      <c r="P18" s="81"/>
      <c r="BB18" s="75" t="s">
        <v>337</v>
      </c>
      <c r="BD18" s="75" t="s">
        <v>328</v>
      </c>
      <c r="BE18" s="75">
        <v>112</v>
      </c>
      <c r="BF18" s="140">
        <v>5000</v>
      </c>
      <c r="BG18" s="75">
        <v>2</v>
      </c>
      <c r="BI18" s="75" t="s">
        <v>1135</v>
      </c>
      <c r="BL18" s="75" t="s">
        <v>873</v>
      </c>
      <c r="BM18" s="75">
        <v>3</v>
      </c>
      <c r="BN18" s="75">
        <v>37</v>
      </c>
      <c r="BO18" s="75">
        <v>1</v>
      </c>
      <c r="BQ18" s="75" t="s">
        <v>1081</v>
      </c>
      <c r="BS18" s="75" t="s">
        <v>330</v>
      </c>
      <c r="BT18" s="75">
        <v>10</v>
      </c>
      <c r="BU18" s="75">
        <v>500</v>
      </c>
      <c r="BV18" s="75">
        <v>1</v>
      </c>
      <c r="BW18" s="75" t="s">
        <v>1090</v>
      </c>
      <c r="BY18" s="75" t="s">
        <v>331</v>
      </c>
      <c r="BZ18" s="75">
        <v>150</v>
      </c>
      <c r="CD18" s="75" t="s">
        <v>1055</v>
      </c>
      <c r="CE18" s="75" t="s">
        <v>1052</v>
      </c>
    </row>
    <row r="19" spans="1:83" ht="18.75" customHeight="1">
      <c r="A19" s="77" t="s">
        <v>15</v>
      </c>
      <c r="B19" s="272"/>
      <c r="C19" s="273"/>
      <c r="D19" s="273"/>
      <c r="E19" s="273"/>
      <c r="F19" s="273"/>
      <c r="G19" s="273"/>
      <c r="H19" s="273"/>
      <c r="I19" s="273"/>
      <c r="J19" s="273"/>
      <c r="K19" s="273"/>
      <c r="L19" s="273"/>
      <c r="M19" s="273"/>
      <c r="N19" s="273"/>
      <c r="O19" s="273"/>
      <c r="P19" s="274"/>
      <c r="BB19" s="75" t="s">
        <v>1121</v>
      </c>
      <c r="BD19" s="75" t="s">
        <v>333</v>
      </c>
      <c r="BE19" s="75">
        <v>100</v>
      </c>
      <c r="BF19" s="140">
        <v>4000</v>
      </c>
      <c r="BG19" s="75">
        <v>1</v>
      </c>
      <c r="BI19" s="75" t="s">
        <v>323</v>
      </c>
      <c r="BJ19" s="75" t="s">
        <v>1187</v>
      </c>
      <c r="BK19" s="75" t="s">
        <v>1190</v>
      </c>
      <c r="BL19" s="75" t="s">
        <v>1191</v>
      </c>
      <c r="BM19" s="75">
        <v>6</v>
      </c>
      <c r="BN19" s="75">
        <v>225</v>
      </c>
      <c r="BO19" s="75">
        <v>1</v>
      </c>
      <c r="BQ19" s="75" t="s">
        <v>1082</v>
      </c>
      <c r="BR19" s="75" t="s">
        <v>1079</v>
      </c>
      <c r="BS19" s="75" t="s">
        <v>335</v>
      </c>
      <c r="BT19" s="75">
        <v>6</v>
      </c>
      <c r="BU19" s="75">
        <v>500</v>
      </c>
      <c r="BV19" s="75">
        <v>1</v>
      </c>
      <c r="BX19" s="75" t="s">
        <v>906</v>
      </c>
      <c r="BY19" s="75" t="s">
        <v>336</v>
      </c>
      <c r="BZ19" s="75">
        <v>364</v>
      </c>
      <c r="CD19" s="75" t="s">
        <v>332</v>
      </c>
      <c r="CE19" s="75" t="s">
        <v>332</v>
      </c>
    </row>
    <row r="20" spans="1:83" ht="6" customHeight="1">
      <c r="B20" s="81"/>
      <c r="C20" s="81"/>
      <c r="D20" s="81"/>
      <c r="E20" s="81"/>
      <c r="F20" s="81"/>
      <c r="G20" s="81"/>
      <c r="H20" s="81"/>
      <c r="I20" s="81"/>
      <c r="J20" s="81"/>
      <c r="K20" s="81"/>
      <c r="L20" s="81"/>
      <c r="M20" s="81"/>
      <c r="N20" s="81"/>
      <c r="O20" s="81"/>
      <c r="P20" s="81"/>
      <c r="BB20" s="75" t="s">
        <v>323</v>
      </c>
      <c r="BD20" s="75" t="s">
        <v>338</v>
      </c>
      <c r="BE20" s="75">
        <v>100</v>
      </c>
      <c r="BF20" s="140">
        <v>4000</v>
      </c>
      <c r="BG20" s="75">
        <v>1</v>
      </c>
      <c r="BI20" s="75" t="s">
        <v>1188</v>
      </c>
      <c r="BL20" s="75" t="s">
        <v>1192</v>
      </c>
      <c r="BM20" s="75">
        <v>6</v>
      </c>
      <c r="BN20" s="75">
        <v>235</v>
      </c>
      <c r="BO20" s="75">
        <v>1</v>
      </c>
      <c r="BQ20" s="75" t="s">
        <v>1083</v>
      </c>
      <c r="BS20" s="75" t="s">
        <v>340</v>
      </c>
      <c r="BT20" s="75">
        <v>6</v>
      </c>
      <c r="BU20" s="75">
        <v>500</v>
      </c>
      <c r="BV20" s="75">
        <v>1</v>
      </c>
      <c r="BY20" s="75" t="s">
        <v>341</v>
      </c>
      <c r="BZ20" s="75">
        <v>267</v>
      </c>
      <c r="CD20" s="75" t="s">
        <v>337</v>
      </c>
      <c r="CE20" s="75" t="s">
        <v>337</v>
      </c>
    </row>
    <row r="21" spans="1:83" ht="18.75" customHeight="1">
      <c r="A21" s="77" t="s">
        <v>252</v>
      </c>
      <c r="B21" s="129"/>
      <c r="C21" s="129"/>
      <c r="D21" s="129"/>
      <c r="E21" s="129"/>
      <c r="F21" s="129"/>
      <c r="G21" s="129"/>
      <c r="H21" s="129"/>
      <c r="I21" s="129"/>
      <c r="J21" s="129"/>
      <c r="K21" s="129"/>
      <c r="L21" s="129"/>
      <c r="M21" s="129"/>
      <c r="N21" s="129"/>
      <c r="O21" s="129"/>
      <c r="P21" s="129"/>
      <c r="BB21" s="75" t="s">
        <v>347</v>
      </c>
      <c r="BC21" s="75" t="s">
        <v>317</v>
      </c>
      <c r="BD21" s="75" t="s">
        <v>351</v>
      </c>
      <c r="BE21" s="75">
        <v>180</v>
      </c>
      <c r="BF21" s="140">
        <v>5000</v>
      </c>
      <c r="BG21" s="75">
        <v>2</v>
      </c>
      <c r="BI21" s="75" t="s">
        <v>354</v>
      </c>
      <c r="BL21" s="75" t="s">
        <v>1193</v>
      </c>
      <c r="BM21" s="75">
        <v>6</v>
      </c>
      <c r="BN21" s="75">
        <v>310</v>
      </c>
      <c r="BO21" s="75">
        <v>1</v>
      </c>
      <c r="BQ21" s="75" t="s">
        <v>1084</v>
      </c>
      <c r="BS21" s="75" t="s">
        <v>343</v>
      </c>
      <c r="BT21" s="75">
        <v>9.9</v>
      </c>
      <c r="BU21" s="75">
        <v>500</v>
      </c>
      <c r="BV21" s="75">
        <v>1</v>
      </c>
      <c r="BX21" s="75" t="s">
        <v>1090</v>
      </c>
      <c r="BY21" s="75" t="s">
        <v>344</v>
      </c>
      <c r="BZ21" s="75">
        <v>47</v>
      </c>
      <c r="CD21" s="75" t="s">
        <v>1054</v>
      </c>
      <c r="CE21" s="75" t="s">
        <v>1053</v>
      </c>
    </row>
    <row r="22" spans="1:83" ht="6" customHeight="1">
      <c r="B22" s="81"/>
      <c r="C22" s="81"/>
      <c r="D22" s="81"/>
      <c r="E22" s="81"/>
      <c r="F22" s="81"/>
      <c r="G22" s="81"/>
      <c r="H22" s="81"/>
      <c r="I22" s="81"/>
      <c r="J22" s="81"/>
      <c r="K22" s="81"/>
      <c r="L22" s="81"/>
      <c r="M22" s="81"/>
      <c r="N22" s="81"/>
      <c r="O22" s="81"/>
      <c r="P22" s="81"/>
      <c r="BB22" s="75" t="s">
        <v>350</v>
      </c>
      <c r="BD22" s="75" t="s">
        <v>358</v>
      </c>
      <c r="BE22" s="75">
        <v>120</v>
      </c>
      <c r="BF22" s="140">
        <v>4500</v>
      </c>
      <c r="BG22" s="75">
        <v>2</v>
      </c>
      <c r="BI22" s="75" t="s">
        <v>1134</v>
      </c>
      <c r="BL22" s="75" t="s">
        <v>1194</v>
      </c>
      <c r="BM22" s="75">
        <v>6</v>
      </c>
      <c r="BN22" s="75">
        <v>265</v>
      </c>
      <c r="BO22" s="75">
        <v>1</v>
      </c>
      <c r="BQ22" s="75" t="s">
        <v>1085</v>
      </c>
      <c r="BR22" s="75" t="s">
        <v>1080</v>
      </c>
      <c r="BS22" s="75" t="s">
        <v>346</v>
      </c>
      <c r="BT22" s="75">
        <v>6</v>
      </c>
      <c r="BU22" s="75">
        <v>500</v>
      </c>
      <c r="BV22" s="75">
        <v>1</v>
      </c>
      <c r="CD22" s="75" t="s">
        <v>323</v>
      </c>
      <c r="CE22" s="75" t="s">
        <v>323</v>
      </c>
    </row>
    <row r="23" spans="1:83">
      <c r="A23" s="85" t="s">
        <v>930</v>
      </c>
      <c r="B23" s="293"/>
      <c r="C23" s="294"/>
      <c r="D23" s="294"/>
      <c r="E23" s="294"/>
      <c r="F23" s="294"/>
      <c r="G23" s="294"/>
      <c r="H23" s="294"/>
      <c r="I23" s="294"/>
      <c r="J23" s="294"/>
      <c r="K23" s="294"/>
      <c r="L23" s="294"/>
      <c r="M23" s="294"/>
      <c r="N23" s="294"/>
      <c r="O23" s="294"/>
      <c r="P23" s="295"/>
      <c r="BB23" s="75" t="s">
        <v>354</v>
      </c>
      <c r="BD23" s="75" t="s">
        <v>366</v>
      </c>
      <c r="BE23" s="75">
        <v>50</v>
      </c>
      <c r="BF23" s="140">
        <v>3500</v>
      </c>
      <c r="BG23" s="75">
        <v>2</v>
      </c>
      <c r="BI23" s="75" t="s">
        <v>365</v>
      </c>
      <c r="BL23" s="75" t="s">
        <v>1195</v>
      </c>
      <c r="BM23" s="75">
        <v>6</v>
      </c>
      <c r="BN23" s="75">
        <v>275</v>
      </c>
      <c r="BO23" s="75">
        <v>1</v>
      </c>
      <c r="BQ23" s="75" t="s">
        <v>1066</v>
      </c>
      <c r="BS23" s="75" t="s">
        <v>349</v>
      </c>
      <c r="BT23" s="75">
        <v>6</v>
      </c>
      <c r="BU23" s="75">
        <v>500</v>
      </c>
      <c r="BV23" s="75">
        <v>1</v>
      </c>
      <c r="CD23" s="75" t="s">
        <v>347</v>
      </c>
      <c r="CE23" s="75" t="s">
        <v>347</v>
      </c>
    </row>
    <row r="24" spans="1:83" ht="6" customHeight="1">
      <c r="B24" s="81"/>
      <c r="C24" s="81"/>
      <c r="D24" s="81"/>
      <c r="E24" s="81"/>
      <c r="F24" s="81"/>
      <c r="G24" s="81"/>
      <c r="H24" s="81"/>
      <c r="I24" s="81"/>
      <c r="J24" s="81"/>
      <c r="K24" s="81"/>
      <c r="L24" s="81"/>
      <c r="M24" s="81"/>
      <c r="N24" s="81"/>
      <c r="O24" s="81"/>
      <c r="P24" s="81"/>
      <c r="BB24" s="75" t="s">
        <v>357</v>
      </c>
      <c r="BD24" s="75" t="s">
        <v>362</v>
      </c>
      <c r="BE24" s="75">
        <v>50</v>
      </c>
      <c r="BF24" s="140">
        <v>3000</v>
      </c>
      <c r="BG24" s="75">
        <v>1</v>
      </c>
      <c r="BI24" s="75" t="s">
        <v>1128</v>
      </c>
      <c r="BL24" s="75" t="s">
        <v>1196</v>
      </c>
      <c r="BM24" s="75">
        <v>6</v>
      </c>
      <c r="BN24" s="75">
        <v>350</v>
      </c>
      <c r="BO24" s="75">
        <v>1</v>
      </c>
      <c r="BQ24" s="75" t="s">
        <v>1086</v>
      </c>
      <c r="BR24" s="75" t="s">
        <v>1081</v>
      </c>
      <c r="BS24" s="75" t="s">
        <v>353</v>
      </c>
      <c r="BT24" s="75">
        <v>5.9</v>
      </c>
      <c r="BU24" s="75">
        <v>500</v>
      </c>
      <c r="BV24" s="75">
        <v>1</v>
      </c>
      <c r="CD24" s="75" t="s">
        <v>350</v>
      </c>
      <c r="CE24" s="75" t="s">
        <v>350</v>
      </c>
    </row>
    <row r="25" spans="1:83">
      <c r="A25" s="77" t="s">
        <v>17</v>
      </c>
      <c r="B25" s="272"/>
      <c r="C25" s="273"/>
      <c r="D25" s="273"/>
      <c r="E25" s="273"/>
      <c r="F25" s="273"/>
      <c r="G25" s="273"/>
      <c r="H25" s="273"/>
      <c r="I25" s="273"/>
      <c r="J25" s="273"/>
      <c r="K25" s="273"/>
      <c r="L25" s="273"/>
      <c r="M25" s="273"/>
      <c r="N25" s="273"/>
      <c r="O25" s="273"/>
      <c r="P25" s="274"/>
      <c r="BB25" s="75" t="s">
        <v>361</v>
      </c>
      <c r="BC25" s="75" t="s">
        <v>1120</v>
      </c>
      <c r="BD25" s="75" t="s">
        <v>370</v>
      </c>
      <c r="BE25" s="75">
        <v>120</v>
      </c>
      <c r="BF25" s="140">
        <v>5000</v>
      </c>
      <c r="BG25" s="75">
        <v>2</v>
      </c>
      <c r="BI25" s="75" t="s">
        <v>409</v>
      </c>
      <c r="BL25" s="75" t="s">
        <v>1197</v>
      </c>
      <c r="BM25" s="75">
        <v>6</v>
      </c>
      <c r="BN25" s="75">
        <v>340</v>
      </c>
      <c r="BO25" s="75">
        <v>1</v>
      </c>
      <c r="BQ25" s="75" t="s">
        <v>1087</v>
      </c>
      <c r="BS25" s="75" t="s">
        <v>356</v>
      </c>
      <c r="BT25" s="75">
        <v>5.9</v>
      </c>
      <c r="BU25" s="75">
        <v>500</v>
      </c>
      <c r="BV25" s="75">
        <v>1</v>
      </c>
      <c r="CD25" s="75" t="s">
        <v>354</v>
      </c>
      <c r="CE25" s="75" t="s">
        <v>354</v>
      </c>
    </row>
    <row r="26" spans="1:83" ht="6" customHeight="1">
      <c r="B26" s="81"/>
      <c r="C26" s="81"/>
      <c r="D26" s="81"/>
      <c r="E26" s="81"/>
      <c r="F26" s="81"/>
      <c r="G26" s="81"/>
      <c r="H26" s="81"/>
      <c r="I26" s="81"/>
      <c r="J26" s="81"/>
      <c r="K26" s="81"/>
      <c r="L26" s="81"/>
      <c r="M26" s="81"/>
      <c r="N26" s="81"/>
      <c r="O26" s="81"/>
      <c r="P26" s="81"/>
      <c r="BB26" s="75" t="s">
        <v>365</v>
      </c>
      <c r="BD26" s="75" t="s">
        <v>374</v>
      </c>
      <c r="BE26" s="75">
        <v>120</v>
      </c>
      <c r="BF26" s="140">
        <v>4000</v>
      </c>
      <c r="BG26" s="75">
        <v>1</v>
      </c>
      <c r="BI26" s="75" t="s">
        <v>1189</v>
      </c>
      <c r="BL26" s="75" t="s">
        <v>1198</v>
      </c>
      <c r="BM26" s="75">
        <v>6</v>
      </c>
      <c r="BN26" s="75">
        <v>300</v>
      </c>
      <c r="BO26" s="75">
        <v>1</v>
      </c>
      <c r="BQ26" s="75" t="s">
        <v>1088</v>
      </c>
      <c r="BS26" s="75" t="s">
        <v>360</v>
      </c>
      <c r="BT26" s="75">
        <v>5.9</v>
      </c>
      <c r="BU26" s="75">
        <v>500</v>
      </c>
      <c r="BV26" s="75">
        <v>1</v>
      </c>
      <c r="CD26" s="75" t="s">
        <v>357</v>
      </c>
      <c r="CE26" s="75" t="s">
        <v>357</v>
      </c>
    </row>
    <row r="27" spans="1:83">
      <c r="A27" s="77" t="s">
        <v>18</v>
      </c>
      <c r="B27" s="277" t="s">
        <v>248</v>
      </c>
      <c r="C27" s="278"/>
      <c r="D27" s="278"/>
      <c r="E27" s="262"/>
      <c r="F27" s="262"/>
      <c r="G27" s="262"/>
      <c r="H27" s="262"/>
      <c r="I27" s="262"/>
      <c r="J27" s="262"/>
      <c r="K27" s="262"/>
      <c r="L27" s="262"/>
      <c r="M27" s="262"/>
      <c r="N27" s="278" t="s">
        <v>249</v>
      </c>
      <c r="O27" s="278"/>
      <c r="P27" s="279"/>
      <c r="BB27" s="75" t="s">
        <v>373</v>
      </c>
      <c r="BC27" s="75" t="s">
        <v>337</v>
      </c>
      <c r="BD27" s="75" t="s">
        <v>1153</v>
      </c>
      <c r="BE27" s="75">
        <v>157</v>
      </c>
      <c r="BF27" s="140">
        <v>5000</v>
      </c>
      <c r="BG27" s="75">
        <v>1</v>
      </c>
      <c r="BI27" s="75" t="s">
        <v>1129</v>
      </c>
      <c r="BL27" s="75" t="s">
        <v>1199</v>
      </c>
      <c r="BM27" s="75">
        <v>6</v>
      </c>
      <c r="BN27" s="75">
        <v>225</v>
      </c>
      <c r="BO27" s="75">
        <v>1</v>
      </c>
      <c r="BS27" s="75" t="s">
        <v>364</v>
      </c>
      <c r="BT27" s="75">
        <v>5.9</v>
      </c>
      <c r="BU27" s="75">
        <v>500</v>
      </c>
      <c r="BV27" s="75">
        <v>1</v>
      </c>
      <c r="CD27" s="75" t="s">
        <v>361</v>
      </c>
      <c r="CE27" s="75" t="s">
        <v>361</v>
      </c>
    </row>
    <row r="28" spans="1:83" ht="6" customHeight="1">
      <c r="B28" s="81"/>
      <c r="C28" s="81"/>
      <c r="D28" s="81"/>
      <c r="E28" s="81"/>
      <c r="F28" s="81"/>
      <c r="G28" s="81"/>
      <c r="H28" s="81"/>
      <c r="I28" s="81"/>
      <c r="J28" s="81"/>
      <c r="K28" s="81"/>
      <c r="L28" s="81"/>
      <c r="M28" s="81"/>
      <c r="N28" s="81"/>
      <c r="O28" s="81"/>
      <c r="P28" s="81"/>
      <c r="BB28" s="75" t="s">
        <v>326</v>
      </c>
      <c r="BD28" s="75" t="s">
        <v>1154</v>
      </c>
      <c r="BE28" s="75">
        <v>157</v>
      </c>
      <c r="BF28" s="140">
        <v>5000</v>
      </c>
      <c r="BG28" s="75">
        <v>1</v>
      </c>
      <c r="BI28" s="75" t="s">
        <v>1130</v>
      </c>
      <c r="BL28" s="75" t="s">
        <v>1200</v>
      </c>
      <c r="BM28" s="75">
        <v>6</v>
      </c>
      <c r="BN28" s="75">
        <v>235</v>
      </c>
      <c r="BO28" s="75">
        <v>1</v>
      </c>
      <c r="BS28" s="75" t="s">
        <v>368</v>
      </c>
      <c r="BT28" s="75">
        <v>5.9</v>
      </c>
      <c r="BU28" s="75">
        <v>500</v>
      </c>
      <c r="BV28" s="75">
        <v>1</v>
      </c>
      <c r="CD28" s="75" t="s">
        <v>365</v>
      </c>
      <c r="CE28" s="75" t="s">
        <v>365</v>
      </c>
    </row>
    <row r="29" spans="1:83">
      <c r="A29" s="77" t="s">
        <v>254</v>
      </c>
      <c r="B29" s="272"/>
      <c r="C29" s="273"/>
      <c r="D29" s="273"/>
      <c r="E29" s="273"/>
      <c r="F29" s="273"/>
      <c r="G29" s="273"/>
      <c r="H29" s="273"/>
      <c r="I29" s="273"/>
      <c r="J29" s="273"/>
      <c r="K29" s="273"/>
      <c r="L29" s="273"/>
      <c r="M29" s="273"/>
      <c r="N29" s="273"/>
      <c r="O29" s="273"/>
      <c r="P29" s="274"/>
      <c r="BB29" s="75" t="s">
        <v>382</v>
      </c>
      <c r="BD29" s="75" t="s">
        <v>1155</v>
      </c>
      <c r="BE29" s="75">
        <v>157</v>
      </c>
      <c r="BF29" s="140">
        <v>5000</v>
      </c>
      <c r="BG29" s="75">
        <v>1</v>
      </c>
      <c r="BI29" s="75" t="s">
        <v>388</v>
      </c>
      <c r="BL29" s="75" t="s">
        <v>1201</v>
      </c>
      <c r="BM29" s="75">
        <v>6</v>
      </c>
      <c r="BN29" s="75">
        <v>310</v>
      </c>
      <c r="BO29" s="75">
        <v>1</v>
      </c>
      <c r="BS29" s="75" t="s">
        <v>372</v>
      </c>
      <c r="BT29" s="75">
        <v>5.9</v>
      </c>
      <c r="BU29" s="75">
        <v>500</v>
      </c>
      <c r="BV29" s="75">
        <v>1</v>
      </c>
      <c r="CD29" s="75" t="s">
        <v>369</v>
      </c>
      <c r="CE29" s="75" t="s">
        <v>369</v>
      </c>
    </row>
    <row r="30" spans="1:83" ht="6" customHeight="1">
      <c r="B30" s="81"/>
      <c r="C30" s="81"/>
      <c r="D30" s="81"/>
      <c r="E30" s="81"/>
      <c r="F30" s="81"/>
      <c r="G30" s="81"/>
      <c r="H30" s="81"/>
      <c r="I30" s="81"/>
      <c r="J30" s="81"/>
      <c r="K30" s="81"/>
      <c r="L30" s="81"/>
      <c r="M30" s="81"/>
      <c r="N30" s="81"/>
      <c r="O30" s="81"/>
      <c r="P30" s="81"/>
      <c r="BB30" s="75" t="s">
        <v>385</v>
      </c>
      <c r="BD30" s="75" t="s">
        <v>1156</v>
      </c>
      <c r="BE30" s="75">
        <v>100</v>
      </c>
      <c r="BF30" s="140">
        <v>5000</v>
      </c>
      <c r="BG30" s="75">
        <v>2</v>
      </c>
      <c r="BI30" s="75" t="s">
        <v>1133</v>
      </c>
      <c r="BL30" s="75" t="s">
        <v>1202</v>
      </c>
      <c r="BM30" s="75">
        <v>6</v>
      </c>
      <c r="BN30" s="75">
        <v>265</v>
      </c>
      <c r="BO30" s="75">
        <v>1</v>
      </c>
      <c r="BS30" s="75" t="s">
        <v>376</v>
      </c>
      <c r="BT30" s="75">
        <v>5.9</v>
      </c>
      <c r="BU30" s="75">
        <v>500</v>
      </c>
      <c r="BV30" s="75">
        <v>1</v>
      </c>
      <c r="CD30" s="75" t="s">
        <v>373</v>
      </c>
      <c r="CE30" s="75" t="s">
        <v>373</v>
      </c>
    </row>
    <row r="31" spans="1:83">
      <c r="A31" s="77" t="s">
        <v>255</v>
      </c>
      <c r="B31" s="280"/>
      <c r="C31" s="281"/>
      <c r="D31" s="281"/>
      <c r="E31" s="281"/>
      <c r="F31" s="281"/>
      <c r="G31" s="281"/>
      <c r="H31" s="281"/>
      <c r="I31" s="281"/>
      <c r="J31" s="281"/>
      <c r="K31" s="281"/>
      <c r="L31" s="281"/>
      <c r="M31" s="281"/>
      <c r="N31" s="281"/>
      <c r="O31" s="281"/>
      <c r="P31" s="84" t="s">
        <v>257</v>
      </c>
      <c r="BB31" s="75" t="s">
        <v>409</v>
      </c>
      <c r="BD31" s="75" t="s">
        <v>1157</v>
      </c>
      <c r="BE31" s="75">
        <v>55</v>
      </c>
      <c r="BF31" s="140">
        <v>4000</v>
      </c>
      <c r="BG31" s="75">
        <v>1</v>
      </c>
      <c r="BI31" s="75" t="s">
        <v>1131</v>
      </c>
      <c r="BL31" s="75" t="s">
        <v>1203</v>
      </c>
      <c r="BM31" s="75">
        <v>6</v>
      </c>
      <c r="BN31" s="75">
        <v>275</v>
      </c>
      <c r="BO31" s="75">
        <v>1</v>
      </c>
      <c r="BS31" s="75" t="s">
        <v>378</v>
      </c>
      <c r="BT31" s="75">
        <v>5.9</v>
      </c>
      <c r="BU31" s="75">
        <v>500</v>
      </c>
      <c r="BV31" s="75">
        <v>1</v>
      </c>
      <c r="CD31" s="75" t="s">
        <v>326</v>
      </c>
      <c r="CE31" s="75" t="s">
        <v>326</v>
      </c>
    </row>
    <row r="32" spans="1:83" ht="6" customHeight="1">
      <c r="B32" s="81"/>
      <c r="C32" s="81"/>
      <c r="D32" s="81"/>
      <c r="E32" s="81"/>
      <c r="F32" s="81"/>
      <c r="G32" s="81"/>
      <c r="H32" s="81"/>
      <c r="I32" s="81"/>
      <c r="J32" s="81"/>
      <c r="K32" s="81"/>
      <c r="L32" s="81"/>
      <c r="M32" s="81"/>
      <c r="N32" s="81"/>
      <c r="O32" s="81"/>
      <c r="P32" s="81"/>
      <c r="BB32" s="75" t="s">
        <v>424</v>
      </c>
      <c r="BD32" s="75" t="s">
        <v>438</v>
      </c>
      <c r="BE32" s="75">
        <v>50</v>
      </c>
      <c r="BF32" s="140">
        <v>4000</v>
      </c>
      <c r="BG32" s="75">
        <v>1</v>
      </c>
      <c r="BI32" s="75" t="s">
        <v>421</v>
      </c>
      <c r="BL32" s="75" t="s">
        <v>1204</v>
      </c>
      <c r="BM32" s="75">
        <v>6</v>
      </c>
      <c r="BN32" s="75">
        <v>350</v>
      </c>
      <c r="BO32" s="75">
        <v>1</v>
      </c>
      <c r="BS32" s="75" t="s">
        <v>381</v>
      </c>
      <c r="BT32" s="75">
        <v>5.9</v>
      </c>
      <c r="BU32" s="75">
        <v>500</v>
      </c>
      <c r="BV32" s="75">
        <v>1</v>
      </c>
      <c r="CD32" s="75" t="s">
        <v>379</v>
      </c>
      <c r="CE32" s="75" t="s">
        <v>379</v>
      </c>
    </row>
    <row r="33" spans="1:83">
      <c r="A33" s="85" t="s">
        <v>256</v>
      </c>
      <c r="B33" s="275"/>
      <c r="C33" s="276"/>
      <c r="D33" s="276"/>
      <c r="E33" s="276"/>
      <c r="F33" s="276"/>
      <c r="G33" s="276"/>
      <c r="H33" s="276"/>
      <c r="I33" s="276"/>
      <c r="J33" s="276"/>
      <c r="K33" s="276"/>
      <c r="L33" s="276"/>
      <c r="M33" s="276"/>
      <c r="N33" s="276"/>
      <c r="O33" s="276"/>
      <c r="P33" s="86" t="s">
        <v>257</v>
      </c>
      <c r="BB33" s="75" t="s">
        <v>1152</v>
      </c>
      <c r="BD33" s="75" t="s">
        <v>440</v>
      </c>
      <c r="BE33" s="75">
        <v>50</v>
      </c>
      <c r="BF33" s="140">
        <v>4000</v>
      </c>
      <c r="BG33" s="75">
        <v>1</v>
      </c>
      <c r="BI33" s="75" t="s">
        <v>1132</v>
      </c>
      <c r="BL33" s="75" t="s">
        <v>1205</v>
      </c>
      <c r="BM33" s="75">
        <v>6</v>
      </c>
      <c r="BN33" s="75">
        <v>340</v>
      </c>
      <c r="BO33" s="75">
        <v>1</v>
      </c>
      <c r="BS33" s="75" t="s">
        <v>384</v>
      </c>
      <c r="BT33" s="75">
        <v>5.9</v>
      </c>
      <c r="BU33" s="75">
        <v>500</v>
      </c>
      <c r="BV33" s="75">
        <v>1</v>
      </c>
      <c r="CD33" s="75" t="s">
        <v>382</v>
      </c>
      <c r="CE33" s="75" t="s">
        <v>382</v>
      </c>
    </row>
    <row r="34" spans="1:83" ht="6" customHeight="1">
      <c r="BB34" s="75" t="s">
        <v>388</v>
      </c>
      <c r="BD34" s="75" t="s">
        <v>442</v>
      </c>
      <c r="BE34" s="75">
        <v>50</v>
      </c>
      <c r="BF34" s="140">
        <v>4000</v>
      </c>
      <c r="BG34" s="75">
        <v>1</v>
      </c>
      <c r="BL34" s="75" t="s">
        <v>1206</v>
      </c>
      <c r="BM34" s="75">
        <v>6</v>
      </c>
      <c r="BN34" s="75">
        <v>300</v>
      </c>
      <c r="BO34" s="75">
        <v>1</v>
      </c>
      <c r="BS34" s="75" t="s">
        <v>387</v>
      </c>
      <c r="BT34" s="75">
        <v>5.9</v>
      </c>
      <c r="BU34" s="75">
        <v>500</v>
      </c>
      <c r="BV34" s="75">
        <v>1</v>
      </c>
      <c r="CD34" s="75" t="s">
        <v>385</v>
      </c>
      <c r="CE34" s="75" t="s">
        <v>385</v>
      </c>
    </row>
    <row r="35" spans="1:83" ht="22.2">
      <c r="A35" s="90" t="s">
        <v>16</v>
      </c>
      <c r="B35" s="95" t="s">
        <v>1142</v>
      </c>
      <c r="C35" s="95"/>
      <c r="D35" s="95"/>
      <c r="E35" s="95"/>
      <c r="F35" s="95"/>
      <c r="G35" s="95"/>
      <c r="H35" s="95"/>
      <c r="I35" s="95"/>
      <c r="J35" s="95"/>
      <c r="K35" s="95"/>
      <c r="L35" s="95"/>
      <c r="M35" s="95"/>
      <c r="N35" s="95"/>
      <c r="O35" s="95"/>
      <c r="P35" s="95"/>
      <c r="BB35" s="98" t="s">
        <v>391</v>
      </c>
      <c r="BD35" s="75" t="s">
        <v>1158</v>
      </c>
      <c r="BE35" s="75">
        <v>50</v>
      </c>
      <c r="BF35" s="140">
        <v>4000</v>
      </c>
      <c r="BG35" s="75">
        <v>1</v>
      </c>
      <c r="BL35" s="75" t="s">
        <v>1207</v>
      </c>
      <c r="BM35" s="75">
        <v>6</v>
      </c>
      <c r="BN35" s="75">
        <v>260</v>
      </c>
      <c r="BO35" s="75">
        <v>1</v>
      </c>
      <c r="BS35" s="75" t="s">
        <v>390</v>
      </c>
      <c r="BT35" s="75">
        <v>5.9</v>
      </c>
      <c r="BU35" s="75">
        <v>500</v>
      </c>
      <c r="BV35" s="75">
        <v>1</v>
      </c>
      <c r="CD35" s="75" t="s">
        <v>388</v>
      </c>
      <c r="CE35" s="75" t="s">
        <v>388</v>
      </c>
    </row>
    <row r="36" spans="1:83" s="98" customFormat="1" ht="6" customHeight="1">
      <c r="A36" s="96"/>
      <c r="B36" s="97"/>
      <c r="C36" s="97"/>
      <c r="D36" s="97"/>
      <c r="E36" s="97"/>
      <c r="F36" s="97"/>
      <c r="G36" s="97"/>
      <c r="H36" s="97"/>
      <c r="I36" s="97"/>
      <c r="J36" s="97"/>
      <c r="K36" s="97"/>
      <c r="L36" s="97"/>
      <c r="M36" s="97"/>
      <c r="N36" s="97"/>
      <c r="O36" s="97"/>
      <c r="P36" s="97"/>
      <c r="BB36" s="75" t="s">
        <v>421</v>
      </c>
      <c r="BC36" s="75"/>
      <c r="BD36" s="75" t="s">
        <v>1159</v>
      </c>
      <c r="BE36" s="75">
        <v>50</v>
      </c>
      <c r="BF36" s="140">
        <v>4000</v>
      </c>
      <c r="BG36" s="75">
        <v>1</v>
      </c>
      <c r="BL36" s="98" t="s">
        <v>1208</v>
      </c>
      <c r="BM36" s="98">
        <v>6</v>
      </c>
      <c r="BN36" s="98">
        <v>270</v>
      </c>
      <c r="BO36" s="98">
        <v>1</v>
      </c>
      <c r="BS36" s="98" t="s">
        <v>393</v>
      </c>
      <c r="BT36" s="98">
        <v>5.9</v>
      </c>
      <c r="BU36" s="98">
        <v>500</v>
      </c>
      <c r="BV36" s="75">
        <v>1</v>
      </c>
      <c r="CD36" s="98" t="s">
        <v>391</v>
      </c>
      <c r="CE36" s="98" t="s">
        <v>391</v>
      </c>
    </row>
    <row r="37" spans="1:83">
      <c r="A37" s="77" t="s">
        <v>12</v>
      </c>
      <c r="B37" s="265"/>
      <c r="C37" s="266"/>
      <c r="D37" s="266"/>
      <c r="E37" s="266"/>
      <c r="F37" s="266"/>
      <c r="G37" s="266"/>
      <c r="H37" s="266"/>
      <c r="I37" s="266"/>
      <c r="J37" s="266"/>
      <c r="K37" s="266"/>
      <c r="L37" s="266"/>
      <c r="M37" s="266"/>
      <c r="N37" s="266"/>
      <c r="O37" s="266"/>
      <c r="P37" s="267"/>
      <c r="BB37" s="75" t="s">
        <v>379</v>
      </c>
      <c r="BD37" s="75" t="s">
        <v>1160</v>
      </c>
      <c r="BE37" s="75">
        <v>50</v>
      </c>
      <c r="BF37" s="140">
        <v>4000</v>
      </c>
      <c r="BG37" s="75">
        <v>1</v>
      </c>
      <c r="BL37" s="75" t="s">
        <v>1209</v>
      </c>
      <c r="BM37" s="75">
        <v>6</v>
      </c>
      <c r="BN37" s="75">
        <v>345</v>
      </c>
      <c r="BO37" s="75">
        <v>1</v>
      </c>
      <c r="BS37" s="75" t="s">
        <v>396</v>
      </c>
      <c r="BT37" s="75">
        <v>5.9</v>
      </c>
      <c r="BU37" s="75">
        <v>500</v>
      </c>
      <c r="BV37" s="75">
        <v>1</v>
      </c>
      <c r="CD37" s="75" t="s">
        <v>394</v>
      </c>
      <c r="CE37" s="75" t="s">
        <v>394</v>
      </c>
    </row>
    <row r="38" spans="1:83" ht="6" customHeight="1">
      <c r="BB38" s="75" t="s">
        <v>400</v>
      </c>
      <c r="BC38" s="75" t="s">
        <v>1121</v>
      </c>
      <c r="BD38" s="75" t="s">
        <v>448</v>
      </c>
      <c r="BE38" s="75">
        <v>180</v>
      </c>
      <c r="BF38" s="140">
        <v>6500</v>
      </c>
      <c r="BG38" s="75">
        <v>2</v>
      </c>
      <c r="BL38" s="75" t="s">
        <v>1210</v>
      </c>
      <c r="BM38" s="75">
        <v>6</v>
      </c>
      <c r="BN38" s="75">
        <v>300</v>
      </c>
      <c r="BO38" s="75">
        <v>1</v>
      </c>
      <c r="BR38" s="75" t="s">
        <v>1082</v>
      </c>
      <c r="BS38" s="75" t="s">
        <v>399</v>
      </c>
      <c r="BT38" s="75">
        <v>6</v>
      </c>
      <c r="BU38" s="75">
        <v>500</v>
      </c>
      <c r="BV38" s="75">
        <v>1</v>
      </c>
      <c r="CD38" s="75" t="s">
        <v>397</v>
      </c>
      <c r="CE38" s="75" t="s">
        <v>397</v>
      </c>
    </row>
    <row r="39" spans="1:83">
      <c r="A39" s="77" t="s">
        <v>250</v>
      </c>
      <c r="B39" s="272"/>
      <c r="C39" s="273"/>
      <c r="D39" s="273"/>
      <c r="E39" s="273"/>
      <c r="F39" s="273"/>
      <c r="G39" s="273"/>
      <c r="H39" s="273"/>
      <c r="I39" s="273"/>
      <c r="J39" s="273"/>
      <c r="K39" s="273"/>
      <c r="L39" s="273"/>
      <c r="M39" s="273"/>
      <c r="N39" s="273"/>
      <c r="O39" s="273"/>
      <c r="P39" s="274"/>
      <c r="BB39" s="75" t="s">
        <v>415</v>
      </c>
      <c r="BD39" s="75" t="s">
        <v>450</v>
      </c>
      <c r="BE39" s="75">
        <v>120</v>
      </c>
      <c r="BF39" s="140">
        <v>5000</v>
      </c>
      <c r="BG39" s="75">
        <v>2</v>
      </c>
      <c r="BL39" s="75" t="s">
        <v>1211</v>
      </c>
      <c r="BM39" s="75">
        <v>6</v>
      </c>
      <c r="BN39" s="75">
        <v>310</v>
      </c>
      <c r="BO39" s="75">
        <v>1</v>
      </c>
      <c r="BR39" s="75" t="s">
        <v>1083</v>
      </c>
      <c r="BS39" s="75" t="s">
        <v>402</v>
      </c>
      <c r="BT39" s="75">
        <v>6</v>
      </c>
      <c r="BU39" s="75">
        <v>500</v>
      </c>
      <c r="BV39" s="75">
        <v>1</v>
      </c>
      <c r="CD39" s="75" t="s">
        <v>400</v>
      </c>
      <c r="CE39" s="75" t="s">
        <v>400</v>
      </c>
    </row>
    <row r="40" spans="1:83" ht="6" customHeight="1">
      <c r="BB40" s="75" t="s">
        <v>406</v>
      </c>
      <c r="BD40" s="75" t="s">
        <v>452</v>
      </c>
      <c r="BE40" s="75">
        <v>90</v>
      </c>
      <c r="BF40" s="140">
        <v>4000</v>
      </c>
      <c r="BG40" s="75">
        <v>1</v>
      </c>
      <c r="BL40" s="75" t="s">
        <v>1212</v>
      </c>
      <c r="BM40" s="75">
        <v>6</v>
      </c>
      <c r="BN40" s="75">
        <v>350</v>
      </c>
      <c r="BO40" s="75">
        <v>1</v>
      </c>
      <c r="BS40" s="75" t="s">
        <v>405</v>
      </c>
      <c r="BT40" s="75">
        <v>6</v>
      </c>
      <c r="BU40" s="75">
        <v>500</v>
      </c>
      <c r="BV40" s="75">
        <v>1</v>
      </c>
      <c r="CD40" s="75" t="s">
        <v>403</v>
      </c>
      <c r="CE40" s="75" t="s">
        <v>403</v>
      </c>
    </row>
    <row r="41" spans="1:83">
      <c r="A41" s="77" t="s">
        <v>251</v>
      </c>
      <c r="B41" s="277" t="s">
        <v>248</v>
      </c>
      <c r="C41" s="278"/>
      <c r="D41" s="278"/>
      <c r="E41" s="262"/>
      <c r="F41" s="262"/>
      <c r="G41" s="262"/>
      <c r="H41" s="262"/>
      <c r="I41" s="262"/>
      <c r="J41" s="262"/>
      <c r="K41" s="262"/>
      <c r="L41" s="262"/>
      <c r="M41" s="262"/>
      <c r="N41" s="278" t="s">
        <v>249</v>
      </c>
      <c r="O41" s="278"/>
      <c r="P41" s="279"/>
      <c r="BC41" s="75" t="s">
        <v>323</v>
      </c>
      <c r="BD41" s="75" t="s">
        <v>454</v>
      </c>
      <c r="BE41" s="75">
        <v>180</v>
      </c>
      <c r="BF41" s="140">
        <v>5000</v>
      </c>
      <c r="BG41" s="75">
        <v>1</v>
      </c>
      <c r="BL41" s="75" t="s">
        <v>1213</v>
      </c>
      <c r="BM41" s="75">
        <v>6</v>
      </c>
      <c r="BN41" s="75">
        <v>350</v>
      </c>
      <c r="BO41" s="75">
        <v>1</v>
      </c>
      <c r="BR41" s="75" t="s">
        <v>1084</v>
      </c>
      <c r="BS41" s="75" t="s">
        <v>408</v>
      </c>
      <c r="BT41" s="75">
        <v>5.9</v>
      </c>
      <c r="BU41" s="75">
        <v>500</v>
      </c>
      <c r="BV41" s="75">
        <v>1</v>
      </c>
      <c r="CD41" s="75" t="s">
        <v>406</v>
      </c>
      <c r="CE41" s="75" t="s">
        <v>406</v>
      </c>
    </row>
    <row r="42" spans="1:83" ht="7.5" customHeight="1">
      <c r="BD42" s="75" t="s">
        <v>456</v>
      </c>
      <c r="BE42" s="75">
        <v>180</v>
      </c>
      <c r="BF42" s="140">
        <v>7000</v>
      </c>
      <c r="BG42" s="75">
        <v>2</v>
      </c>
      <c r="BL42" s="75" t="s">
        <v>1214</v>
      </c>
      <c r="BM42" s="75">
        <v>6</v>
      </c>
      <c r="BN42" s="75">
        <v>335</v>
      </c>
      <c r="BO42" s="75">
        <v>1</v>
      </c>
      <c r="BS42" s="75" t="s">
        <v>411</v>
      </c>
      <c r="BT42" s="75">
        <v>5.9</v>
      </c>
      <c r="BU42" s="75">
        <v>500</v>
      </c>
      <c r="BV42" s="75">
        <v>1</v>
      </c>
      <c r="CD42" s="75" t="s">
        <v>409</v>
      </c>
      <c r="CE42" s="75" t="s">
        <v>409</v>
      </c>
    </row>
    <row r="43" spans="1:83" ht="24.9" customHeight="1">
      <c r="A43" s="264" t="str">
        <f>IF(B7="交付申請書",
    "申請者情報（様式１の２）",
    IF(B7="完了実績報告書",
       "申請者情報（様式１１の２）",
       IF(B7="",
          "申請者情報（様式１の２・様式１１の２）",
          ""
       )
    )
)</f>
        <v>申請者情報（様式１の２・様式１１の２）</v>
      </c>
      <c r="B43" s="264"/>
      <c r="C43" s="264"/>
      <c r="D43" s="264"/>
      <c r="E43" s="264"/>
      <c r="F43" s="264"/>
      <c r="G43" s="264"/>
      <c r="H43" s="264"/>
      <c r="I43" s="264"/>
      <c r="J43" s="264"/>
      <c r="K43" s="264"/>
      <c r="L43" s="264"/>
      <c r="M43" s="264"/>
      <c r="N43" s="264"/>
      <c r="O43" s="264"/>
      <c r="P43" s="264"/>
      <c r="BD43" s="75" t="s">
        <v>458</v>
      </c>
      <c r="BE43" s="75">
        <v>180</v>
      </c>
      <c r="BF43" s="140">
        <v>5000</v>
      </c>
      <c r="BG43" s="75">
        <v>1</v>
      </c>
      <c r="BL43" s="75" t="s">
        <v>1215</v>
      </c>
      <c r="BM43" s="75">
        <v>6</v>
      </c>
      <c r="BN43" s="75">
        <v>260</v>
      </c>
      <c r="BO43" s="75">
        <v>1</v>
      </c>
      <c r="BS43" s="75" t="s">
        <v>414</v>
      </c>
      <c r="BT43" s="75">
        <v>5.9</v>
      </c>
      <c r="BU43" s="75">
        <v>500</v>
      </c>
      <c r="BV43" s="75">
        <v>1</v>
      </c>
      <c r="CD43" s="75" t="s">
        <v>412</v>
      </c>
      <c r="CE43" s="75" t="s">
        <v>412</v>
      </c>
    </row>
    <row r="44" spans="1:83" ht="6" customHeight="1">
      <c r="A44" s="87"/>
      <c r="B44" s="87"/>
      <c r="C44" s="87"/>
      <c r="D44" s="87"/>
      <c r="E44" s="87"/>
      <c r="F44" s="87"/>
      <c r="G44" s="87"/>
      <c r="H44" s="87"/>
      <c r="I44" s="87"/>
      <c r="J44" s="87"/>
      <c r="K44" s="87"/>
      <c r="L44" s="87"/>
      <c r="M44" s="87"/>
      <c r="N44" s="87"/>
      <c r="O44" s="87"/>
      <c r="P44" s="87"/>
      <c r="BD44" s="75" t="s">
        <v>460</v>
      </c>
      <c r="BE44" s="75">
        <v>180</v>
      </c>
      <c r="BF44" s="140">
        <v>5000</v>
      </c>
      <c r="BG44" s="75">
        <v>1</v>
      </c>
      <c r="BL44" s="75" t="s">
        <v>1216</v>
      </c>
      <c r="BM44" s="75">
        <v>6</v>
      </c>
      <c r="BN44" s="75">
        <v>270</v>
      </c>
      <c r="BO44" s="75">
        <v>1</v>
      </c>
      <c r="BR44" s="75" t="s">
        <v>1085</v>
      </c>
      <c r="BS44" s="75" t="s">
        <v>417</v>
      </c>
      <c r="BT44" s="75">
        <v>5.9</v>
      </c>
      <c r="BU44" s="75">
        <v>500</v>
      </c>
      <c r="BV44" s="75">
        <v>1</v>
      </c>
      <c r="CD44" s="75" t="s">
        <v>415</v>
      </c>
      <c r="CE44" s="75" t="s">
        <v>415</v>
      </c>
    </row>
    <row r="45" spans="1:83">
      <c r="A45" s="77" t="s">
        <v>1143</v>
      </c>
      <c r="B45" s="265"/>
      <c r="C45" s="266"/>
      <c r="D45" s="266"/>
      <c r="E45" s="266"/>
      <c r="F45" s="266"/>
      <c r="G45" s="266"/>
      <c r="H45" s="266"/>
      <c r="I45" s="266"/>
      <c r="J45" s="266"/>
      <c r="K45" s="266"/>
      <c r="L45" s="266"/>
      <c r="M45" s="267"/>
      <c r="N45" s="313" t="s">
        <v>1103</v>
      </c>
      <c r="O45" s="314"/>
      <c r="P45" s="231"/>
      <c r="AY45" s="106" t="s">
        <v>1103</v>
      </c>
      <c r="AZ45" s="223" t="b">
        <v>0</v>
      </c>
      <c r="BD45" s="75" t="s">
        <v>462</v>
      </c>
      <c r="BE45" s="75">
        <v>180</v>
      </c>
      <c r="BF45" s="140">
        <v>7000</v>
      </c>
      <c r="BG45" s="75">
        <v>2</v>
      </c>
      <c r="BL45" s="75" t="s">
        <v>1217</v>
      </c>
      <c r="BM45" s="75">
        <v>6</v>
      </c>
      <c r="BN45" s="75">
        <v>345</v>
      </c>
      <c r="BO45" s="75">
        <v>1</v>
      </c>
      <c r="BS45" s="75" t="s">
        <v>420</v>
      </c>
      <c r="BT45" s="75">
        <v>5.9</v>
      </c>
      <c r="BU45" s="75">
        <v>500</v>
      </c>
      <c r="BV45" s="75">
        <v>1</v>
      </c>
      <c r="CD45" s="75" t="s">
        <v>1091</v>
      </c>
      <c r="CE45" s="75" t="s">
        <v>418</v>
      </c>
    </row>
    <row r="46" spans="1:83" ht="6" customHeight="1">
      <c r="BD46" s="75" t="s">
        <v>464</v>
      </c>
      <c r="BE46" s="75">
        <v>180</v>
      </c>
      <c r="BF46" s="140">
        <v>5000</v>
      </c>
      <c r="BG46" s="75">
        <v>1</v>
      </c>
      <c r="BL46" s="75" t="s">
        <v>1218</v>
      </c>
      <c r="BM46" s="75">
        <v>6</v>
      </c>
      <c r="BN46" s="75">
        <v>300</v>
      </c>
      <c r="BO46" s="75">
        <v>1</v>
      </c>
      <c r="BS46" s="75" t="s">
        <v>423</v>
      </c>
      <c r="BT46" s="75">
        <v>5.9</v>
      </c>
      <c r="BU46" s="75">
        <v>500</v>
      </c>
      <c r="BV46" s="75">
        <v>1</v>
      </c>
      <c r="CD46" s="75" t="s">
        <v>421</v>
      </c>
      <c r="CE46" s="75" t="s">
        <v>421</v>
      </c>
    </row>
    <row r="47" spans="1:83">
      <c r="A47" s="77" t="s">
        <v>5</v>
      </c>
      <c r="B47" s="268"/>
      <c r="C47" s="269"/>
      <c r="D47" s="269"/>
      <c r="E47" s="269"/>
      <c r="F47" s="269"/>
      <c r="G47" s="270"/>
      <c r="H47" s="260" t="s">
        <v>13</v>
      </c>
      <c r="I47" s="260"/>
      <c r="J47" s="268"/>
      <c r="K47" s="269"/>
      <c r="L47" s="269"/>
      <c r="M47" s="269"/>
      <c r="N47" s="269"/>
      <c r="O47" s="269"/>
      <c r="P47" s="270"/>
      <c r="BD47" s="75" t="s">
        <v>1161</v>
      </c>
      <c r="BE47" s="75">
        <v>180</v>
      </c>
      <c r="BF47" s="140">
        <v>5000</v>
      </c>
      <c r="BG47" s="75">
        <v>1</v>
      </c>
      <c r="BL47" s="75" t="s">
        <v>1219</v>
      </c>
      <c r="BM47" s="75">
        <v>6</v>
      </c>
      <c r="BN47" s="75">
        <v>310</v>
      </c>
      <c r="BO47" s="75">
        <v>1</v>
      </c>
      <c r="BS47" s="75" t="s">
        <v>426</v>
      </c>
      <c r="BT47" s="75">
        <v>5.9</v>
      </c>
      <c r="BU47" s="75">
        <v>500</v>
      </c>
      <c r="BV47" s="75">
        <v>1</v>
      </c>
      <c r="CD47" s="75" t="s">
        <v>424</v>
      </c>
      <c r="CE47" s="75" t="s">
        <v>424</v>
      </c>
    </row>
    <row r="48" spans="1:83" ht="6" customHeight="1">
      <c r="BD48" s="75" t="s">
        <v>1122</v>
      </c>
      <c r="BE48" s="75">
        <v>180</v>
      </c>
      <c r="BF48" s="140">
        <v>7000</v>
      </c>
      <c r="BG48" s="75">
        <v>2</v>
      </c>
      <c r="BL48" s="75" t="s">
        <v>1220</v>
      </c>
      <c r="BM48" s="75">
        <v>6</v>
      </c>
      <c r="BN48" s="75">
        <v>350</v>
      </c>
      <c r="BO48" s="75">
        <v>1</v>
      </c>
      <c r="BS48" s="75" t="s">
        <v>428</v>
      </c>
      <c r="BT48" s="75">
        <v>5.9</v>
      </c>
      <c r="BU48" s="75">
        <v>500</v>
      </c>
      <c r="BV48" s="75">
        <v>1</v>
      </c>
      <c r="CD48" s="82" t="s">
        <v>919</v>
      </c>
      <c r="CE48" s="82" t="s">
        <v>919</v>
      </c>
    </row>
    <row r="49" spans="1:83">
      <c r="A49" s="77" t="s">
        <v>6</v>
      </c>
      <c r="B49" s="265"/>
      <c r="C49" s="266"/>
      <c r="D49" s="266"/>
      <c r="E49" s="266"/>
      <c r="F49" s="266"/>
      <c r="G49" s="266"/>
      <c r="H49" s="266"/>
      <c r="I49" s="266"/>
      <c r="J49" s="266"/>
      <c r="K49" s="266"/>
      <c r="L49" s="266"/>
      <c r="M49" s="266"/>
      <c r="N49" s="266"/>
      <c r="O49" s="266"/>
      <c r="P49" s="267"/>
      <c r="BD49" s="75" t="s">
        <v>478</v>
      </c>
      <c r="BE49" s="75">
        <v>150</v>
      </c>
      <c r="BF49" s="140">
        <v>5000</v>
      </c>
      <c r="BG49" s="75">
        <v>1</v>
      </c>
      <c r="BL49" s="75" t="s">
        <v>1221</v>
      </c>
      <c r="BM49" s="75">
        <v>6</v>
      </c>
      <c r="BN49" s="75">
        <v>350</v>
      </c>
      <c r="BO49" s="75">
        <v>1</v>
      </c>
      <c r="BS49" s="75" t="s">
        <v>430</v>
      </c>
      <c r="BT49" s="75">
        <v>5.9</v>
      </c>
      <c r="BU49" s="75">
        <v>500</v>
      </c>
      <c r="BV49" s="75">
        <v>1</v>
      </c>
      <c r="CD49" s="75" t="s">
        <v>1062</v>
      </c>
      <c r="CE49" s="75" t="s">
        <v>1062</v>
      </c>
    </row>
    <row r="50" spans="1:83" ht="6" customHeight="1">
      <c r="BD50" s="75" t="s">
        <v>475</v>
      </c>
      <c r="BE50" s="75">
        <v>150</v>
      </c>
      <c r="BF50" s="140">
        <v>5000</v>
      </c>
      <c r="BG50" s="75">
        <v>1</v>
      </c>
      <c r="BL50" s="75" t="s">
        <v>1222</v>
      </c>
      <c r="BM50" s="75">
        <v>6</v>
      </c>
      <c r="BN50" s="75">
        <v>335</v>
      </c>
      <c r="BO50" s="75">
        <v>1</v>
      </c>
      <c r="BS50" s="75" t="s">
        <v>432</v>
      </c>
      <c r="BT50" s="75">
        <v>5.9</v>
      </c>
      <c r="BU50" s="75">
        <v>500</v>
      </c>
      <c r="BV50" s="75">
        <v>1</v>
      </c>
      <c r="CD50" s="75" t="s">
        <v>1063</v>
      </c>
      <c r="CE50" s="75" t="s">
        <v>1063</v>
      </c>
    </row>
    <row r="51" spans="1:83">
      <c r="A51" s="77" t="s">
        <v>7</v>
      </c>
      <c r="B51" s="265"/>
      <c r="C51" s="266"/>
      <c r="D51" s="266"/>
      <c r="E51" s="266"/>
      <c r="F51" s="266"/>
      <c r="G51" s="266"/>
      <c r="H51" s="266"/>
      <c r="I51" s="266"/>
      <c r="J51" s="266"/>
      <c r="K51" s="266"/>
      <c r="L51" s="266"/>
      <c r="M51" s="266"/>
      <c r="N51" s="266"/>
      <c r="O51" s="266"/>
      <c r="P51" s="267"/>
      <c r="BD51" s="75" t="s">
        <v>1123</v>
      </c>
      <c r="BE51" s="75">
        <v>150</v>
      </c>
      <c r="BF51" s="140">
        <v>5000</v>
      </c>
      <c r="BG51" s="75">
        <v>1</v>
      </c>
      <c r="BJ51" s="75" t="s">
        <v>1135</v>
      </c>
      <c r="BK51" s="75" t="s">
        <v>1190</v>
      </c>
      <c r="BL51" s="75" t="s">
        <v>1223</v>
      </c>
      <c r="BM51" s="75">
        <v>6</v>
      </c>
      <c r="BN51" s="75">
        <v>160</v>
      </c>
      <c r="BO51" s="75">
        <v>1</v>
      </c>
      <c r="BS51" s="75" t="s">
        <v>434</v>
      </c>
      <c r="BT51" s="75">
        <v>5.9</v>
      </c>
      <c r="BU51" s="75">
        <v>500</v>
      </c>
      <c r="BV51" s="75">
        <v>1</v>
      </c>
      <c r="CD51" s="75" t="s">
        <v>1064</v>
      </c>
      <c r="CE51" s="75" t="s">
        <v>1064</v>
      </c>
    </row>
    <row r="52" spans="1:83" ht="6" customHeight="1">
      <c r="BD52" s="75" t="s">
        <v>1124</v>
      </c>
      <c r="BE52" s="75">
        <v>150</v>
      </c>
      <c r="BF52" s="140">
        <v>5000</v>
      </c>
      <c r="BG52" s="75">
        <v>1</v>
      </c>
      <c r="BL52" s="75" t="s">
        <v>1224</v>
      </c>
      <c r="BM52" s="75">
        <v>6</v>
      </c>
      <c r="BN52" s="75">
        <v>190</v>
      </c>
      <c r="BO52" s="75">
        <v>1</v>
      </c>
      <c r="BS52" s="75" t="s">
        <v>436</v>
      </c>
      <c r="BT52" s="75">
        <v>5.9</v>
      </c>
      <c r="BU52" s="75">
        <v>500</v>
      </c>
      <c r="BV52" s="75">
        <v>1</v>
      </c>
      <c r="CD52" s="75" t="s">
        <v>1065</v>
      </c>
      <c r="CE52" s="75" t="s">
        <v>1065</v>
      </c>
    </row>
    <row r="53" spans="1:83">
      <c r="A53" s="77" t="s">
        <v>1097</v>
      </c>
      <c r="B53" s="265"/>
      <c r="C53" s="266"/>
      <c r="D53" s="266"/>
      <c r="E53" s="266"/>
      <c r="F53" s="266"/>
      <c r="G53" s="266"/>
      <c r="H53" s="267"/>
      <c r="I53" s="85" t="s">
        <v>1140</v>
      </c>
      <c r="J53" s="265"/>
      <c r="K53" s="266"/>
      <c r="L53" s="266"/>
      <c r="M53" s="266"/>
      <c r="N53" s="266"/>
      <c r="O53" s="266"/>
      <c r="P53" s="267"/>
      <c r="BD53" s="75" t="s">
        <v>1126</v>
      </c>
      <c r="BE53" s="75">
        <v>150</v>
      </c>
      <c r="BF53" s="140">
        <v>5000</v>
      </c>
      <c r="BG53" s="75">
        <v>1</v>
      </c>
      <c r="BL53" s="75" t="s">
        <v>871</v>
      </c>
      <c r="BM53" s="75">
        <v>6</v>
      </c>
      <c r="BN53" s="75">
        <v>155</v>
      </c>
      <c r="BO53" s="75">
        <v>1</v>
      </c>
      <c r="BS53" s="75" t="s">
        <v>437</v>
      </c>
      <c r="BT53" s="75">
        <v>5.9</v>
      </c>
      <c r="BU53" s="75">
        <v>500</v>
      </c>
      <c r="BV53" s="75">
        <v>1</v>
      </c>
      <c r="CD53" s="75" t="s">
        <v>1066</v>
      </c>
      <c r="CE53" s="75" t="s">
        <v>1066</v>
      </c>
    </row>
    <row r="54" spans="1:83" ht="6" customHeight="1">
      <c r="BD54" s="75" t="s">
        <v>1125</v>
      </c>
      <c r="BE54" s="75">
        <v>150</v>
      </c>
      <c r="BF54" s="140">
        <v>5000</v>
      </c>
      <c r="BG54" s="75">
        <v>1</v>
      </c>
      <c r="BJ54" s="75" t="s">
        <v>323</v>
      </c>
      <c r="BK54" s="75" t="s">
        <v>1190</v>
      </c>
      <c r="BL54" s="75" t="s">
        <v>467</v>
      </c>
      <c r="BM54" s="75">
        <v>6</v>
      </c>
      <c r="BN54" s="75">
        <v>145</v>
      </c>
      <c r="BO54" s="75">
        <v>1</v>
      </c>
      <c r="BS54" s="75" t="s">
        <v>439</v>
      </c>
      <c r="BT54" s="75">
        <v>5.9</v>
      </c>
      <c r="BU54" s="75">
        <v>449</v>
      </c>
      <c r="BV54" s="75">
        <v>1</v>
      </c>
      <c r="CD54" s="75" t="s">
        <v>1067</v>
      </c>
      <c r="CE54" s="75" t="s">
        <v>1067</v>
      </c>
    </row>
    <row r="55" spans="1:83" ht="22.2">
      <c r="A55" s="88" t="s">
        <v>8</v>
      </c>
      <c r="B55" s="89"/>
      <c r="C55" s="89"/>
      <c r="D55" s="89"/>
      <c r="E55" s="89"/>
      <c r="F55" s="89"/>
      <c r="G55" s="89"/>
      <c r="H55" s="89"/>
      <c r="I55" s="89"/>
      <c r="J55" s="89"/>
      <c r="K55" s="89"/>
      <c r="L55" s="89"/>
      <c r="M55" s="89"/>
      <c r="N55" s="89"/>
      <c r="O55" s="89"/>
      <c r="P55" s="89"/>
      <c r="BD55" s="75" t="s">
        <v>481</v>
      </c>
      <c r="BE55" s="75">
        <v>120</v>
      </c>
      <c r="BF55" s="140">
        <v>5000</v>
      </c>
      <c r="BG55" s="75">
        <v>2</v>
      </c>
      <c r="BL55" s="75" t="s">
        <v>469</v>
      </c>
      <c r="BM55" s="75">
        <v>6</v>
      </c>
      <c r="BN55" s="75">
        <v>180</v>
      </c>
      <c r="BO55" s="75">
        <v>1</v>
      </c>
      <c r="BS55" s="75" t="s">
        <v>441</v>
      </c>
      <c r="BT55" s="75">
        <v>5.9</v>
      </c>
      <c r="BU55" s="75">
        <v>500</v>
      </c>
      <c r="BV55" s="75">
        <v>1</v>
      </c>
      <c r="CD55" s="75" t="s">
        <v>1068</v>
      </c>
      <c r="CE55" s="75" t="s">
        <v>1068</v>
      </c>
    </row>
    <row r="56" spans="1:83" ht="6" customHeight="1">
      <c r="BD56" s="75" t="s">
        <v>484</v>
      </c>
      <c r="BE56" s="75">
        <v>90</v>
      </c>
      <c r="BF56" s="140">
        <v>4000</v>
      </c>
      <c r="BG56" s="75">
        <v>1</v>
      </c>
      <c r="BL56" s="75" t="s">
        <v>473</v>
      </c>
      <c r="BM56" s="75">
        <v>6</v>
      </c>
      <c r="BN56" s="75">
        <v>350</v>
      </c>
      <c r="BO56" s="75">
        <v>1</v>
      </c>
      <c r="BS56" s="75" t="s">
        <v>443</v>
      </c>
      <c r="BT56" s="75">
        <v>5.9</v>
      </c>
      <c r="BU56" s="75">
        <v>500</v>
      </c>
      <c r="BV56" s="75">
        <v>1</v>
      </c>
      <c r="CD56" s="75" t="s">
        <v>1069</v>
      </c>
      <c r="CE56" s="75" t="s">
        <v>1069</v>
      </c>
    </row>
    <row r="57" spans="1:83">
      <c r="A57" s="77" t="s">
        <v>1096</v>
      </c>
      <c r="B57" s="265"/>
      <c r="C57" s="266"/>
      <c r="D57" s="266"/>
      <c r="E57" s="266"/>
      <c r="F57" s="266"/>
      <c r="G57" s="266"/>
      <c r="H57" s="267"/>
      <c r="I57" s="224" t="s">
        <v>1095</v>
      </c>
      <c r="J57" s="265"/>
      <c r="K57" s="266"/>
      <c r="L57" s="266"/>
      <c r="M57" s="266"/>
      <c r="N57" s="266"/>
      <c r="O57" s="266"/>
      <c r="P57" s="267"/>
      <c r="BD57" s="75" t="s">
        <v>490</v>
      </c>
      <c r="BE57" s="75">
        <v>90</v>
      </c>
      <c r="BF57" s="140">
        <v>4000</v>
      </c>
      <c r="BG57" s="75">
        <v>1</v>
      </c>
      <c r="BL57" s="75" t="s">
        <v>471</v>
      </c>
      <c r="BM57" s="75">
        <v>6</v>
      </c>
      <c r="BN57" s="75">
        <v>227</v>
      </c>
      <c r="BO57" s="75">
        <v>1</v>
      </c>
      <c r="BS57" s="75" t="s">
        <v>444</v>
      </c>
      <c r="BT57" s="75">
        <v>5.9</v>
      </c>
      <c r="BU57" s="75">
        <v>500</v>
      </c>
      <c r="BV57" s="75">
        <v>1</v>
      </c>
      <c r="CD57" s="75" t="s">
        <v>1070</v>
      </c>
      <c r="CE57" s="75" t="s">
        <v>1070</v>
      </c>
    </row>
    <row r="58" spans="1:83" ht="6" customHeight="1">
      <c r="BD58" s="75" t="s">
        <v>487</v>
      </c>
      <c r="BE58" s="75">
        <v>90</v>
      </c>
      <c r="BF58" s="140">
        <v>4000</v>
      </c>
      <c r="BG58" s="75">
        <v>1</v>
      </c>
      <c r="BL58" s="75" t="s">
        <v>476</v>
      </c>
      <c r="BM58" s="75">
        <v>6</v>
      </c>
      <c r="BN58" s="75">
        <v>350</v>
      </c>
      <c r="BO58" s="75">
        <v>1</v>
      </c>
      <c r="BS58" s="75" t="s">
        <v>445</v>
      </c>
      <c r="BT58" s="75">
        <v>5.9</v>
      </c>
      <c r="BU58" s="75">
        <v>500</v>
      </c>
      <c r="BV58" s="75">
        <v>1</v>
      </c>
      <c r="CD58" s="75" t="s">
        <v>1071</v>
      </c>
      <c r="CE58" s="75" t="s">
        <v>1071</v>
      </c>
    </row>
    <row r="59" spans="1:83">
      <c r="A59" s="77" t="s">
        <v>0</v>
      </c>
      <c r="B59" s="268"/>
      <c r="C59" s="269"/>
      <c r="D59" s="269"/>
      <c r="E59" s="269"/>
      <c r="F59" s="269"/>
      <c r="G59" s="269"/>
      <c r="H59" s="269"/>
      <c r="I59" s="269"/>
      <c r="J59" s="269"/>
      <c r="K59" s="269"/>
      <c r="L59" s="269"/>
      <c r="M59" s="269"/>
      <c r="N59" s="269"/>
      <c r="O59" s="269"/>
      <c r="P59" s="270"/>
      <c r="BD59" s="75" t="s">
        <v>496</v>
      </c>
      <c r="BE59" s="75">
        <v>90</v>
      </c>
      <c r="BF59" s="140">
        <v>4000</v>
      </c>
      <c r="BG59" s="75">
        <v>1</v>
      </c>
      <c r="BL59" s="75" t="s">
        <v>512</v>
      </c>
      <c r="BM59" s="75">
        <v>6</v>
      </c>
      <c r="BN59" s="75">
        <v>150</v>
      </c>
      <c r="BO59" s="75">
        <v>1</v>
      </c>
      <c r="BS59" s="75" t="s">
        <v>446</v>
      </c>
      <c r="BT59" s="75">
        <v>6</v>
      </c>
      <c r="BU59" s="75">
        <v>500</v>
      </c>
      <c r="BV59" s="75">
        <v>1</v>
      </c>
      <c r="CD59" s="75" t="s">
        <v>1072</v>
      </c>
      <c r="CE59" s="75" t="s">
        <v>1072</v>
      </c>
    </row>
    <row r="60" spans="1:83" ht="6" customHeight="1">
      <c r="BD60" s="75" t="s">
        <v>502</v>
      </c>
      <c r="BE60" s="75">
        <v>90</v>
      </c>
      <c r="BF60" s="140">
        <v>4000</v>
      </c>
      <c r="BG60" s="75">
        <v>1</v>
      </c>
      <c r="BL60" s="75" t="s">
        <v>479</v>
      </c>
      <c r="BM60" s="75">
        <v>6</v>
      </c>
      <c r="BN60" s="75">
        <v>165</v>
      </c>
      <c r="BO60" s="75">
        <v>1</v>
      </c>
      <c r="BS60" s="75" t="s">
        <v>447</v>
      </c>
      <c r="BT60" s="75">
        <v>6</v>
      </c>
      <c r="BU60" s="75">
        <v>500</v>
      </c>
      <c r="BV60" s="75">
        <v>1</v>
      </c>
      <c r="CD60" s="75" t="s">
        <v>1073</v>
      </c>
      <c r="CE60" s="75" t="s">
        <v>1073</v>
      </c>
    </row>
    <row r="61" spans="1:83">
      <c r="A61" s="77" t="s">
        <v>9</v>
      </c>
      <c r="B61" s="268"/>
      <c r="C61" s="269"/>
      <c r="D61" s="269"/>
      <c r="E61" s="269"/>
      <c r="F61" s="269"/>
      <c r="G61" s="269"/>
      <c r="H61" s="269"/>
      <c r="I61" s="269"/>
      <c r="J61" s="269"/>
      <c r="K61" s="269"/>
      <c r="L61" s="269"/>
      <c r="M61" s="269"/>
      <c r="N61" s="269"/>
      <c r="O61" s="269"/>
      <c r="P61" s="270"/>
      <c r="BD61" s="75" t="s">
        <v>493</v>
      </c>
      <c r="BE61" s="75">
        <v>90</v>
      </c>
      <c r="BF61" s="140">
        <v>5000</v>
      </c>
      <c r="BG61" s="75">
        <v>2</v>
      </c>
      <c r="BL61" s="75" t="s">
        <v>482</v>
      </c>
      <c r="BM61" s="75">
        <v>6</v>
      </c>
      <c r="BN61" s="75">
        <v>190</v>
      </c>
      <c r="BO61" s="75">
        <v>1</v>
      </c>
      <c r="BS61" s="75" t="s">
        <v>449</v>
      </c>
      <c r="BT61" s="75">
        <v>5.9</v>
      </c>
      <c r="BU61" s="75">
        <v>500</v>
      </c>
      <c r="BV61" s="75">
        <v>1</v>
      </c>
      <c r="CD61" s="75" t="s">
        <v>1074</v>
      </c>
      <c r="CE61" s="75" t="s">
        <v>1074</v>
      </c>
    </row>
    <row r="62" spans="1:83" ht="6" customHeight="1">
      <c r="BD62" s="75" t="s">
        <v>499</v>
      </c>
      <c r="BE62" s="75">
        <v>90</v>
      </c>
      <c r="BF62" s="140">
        <v>4000</v>
      </c>
      <c r="BG62" s="75">
        <v>1</v>
      </c>
      <c r="BL62" s="75" t="s">
        <v>485</v>
      </c>
      <c r="BM62" s="75">
        <v>6</v>
      </c>
      <c r="BN62" s="75">
        <v>195</v>
      </c>
      <c r="BO62" s="75">
        <v>1</v>
      </c>
      <c r="BS62" s="75" t="s">
        <v>451</v>
      </c>
      <c r="BT62" s="75">
        <v>5.9</v>
      </c>
      <c r="BU62" s="75">
        <v>500</v>
      </c>
      <c r="BV62" s="75">
        <v>1</v>
      </c>
      <c r="CD62" s="75" t="s">
        <v>1075</v>
      </c>
      <c r="CE62" s="75" t="s">
        <v>1075</v>
      </c>
    </row>
    <row r="63" spans="1:83">
      <c r="A63" s="77" t="s">
        <v>10</v>
      </c>
      <c r="B63" s="265"/>
      <c r="C63" s="266"/>
      <c r="D63" s="266"/>
      <c r="E63" s="266"/>
      <c r="F63" s="266"/>
      <c r="G63" s="266"/>
      <c r="H63" s="266"/>
      <c r="I63" s="267"/>
      <c r="J63" s="77" t="s">
        <v>14</v>
      </c>
      <c r="K63" s="265"/>
      <c r="L63" s="266"/>
      <c r="M63" s="266"/>
      <c r="N63" s="266"/>
      <c r="O63" s="266"/>
      <c r="P63" s="267"/>
      <c r="BD63" s="75" t="s">
        <v>505</v>
      </c>
      <c r="BE63" s="75">
        <v>50</v>
      </c>
      <c r="BF63" s="140">
        <v>4000</v>
      </c>
      <c r="BG63" s="75">
        <v>1</v>
      </c>
      <c r="BL63" s="75" t="s">
        <v>488</v>
      </c>
      <c r="BM63" s="75">
        <v>6</v>
      </c>
      <c r="BN63" s="75">
        <v>340</v>
      </c>
      <c r="BO63" s="75">
        <v>2</v>
      </c>
      <c r="BS63" s="75" t="s">
        <v>453</v>
      </c>
      <c r="BT63" s="75">
        <v>5.9</v>
      </c>
      <c r="BU63" s="75">
        <v>500</v>
      </c>
      <c r="BV63" s="75">
        <v>1</v>
      </c>
      <c r="CD63" s="75" t="s">
        <v>1076</v>
      </c>
      <c r="CE63" s="75" t="s">
        <v>1076</v>
      </c>
    </row>
    <row r="64" spans="1:83" ht="6" customHeight="1">
      <c r="BD64" s="75" t="s">
        <v>508</v>
      </c>
      <c r="BE64" s="75">
        <v>50</v>
      </c>
      <c r="BF64" s="140">
        <v>4000</v>
      </c>
      <c r="BG64" s="75">
        <v>1</v>
      </c>
      <c r="BL64" s="75" t="s">
        <v>491</v>
      </c>
      <c r="BM64" s="75">
        <v>6</v>
      </c>
      <c r="BN64" s="75">
        <v>350</v>
      </c>
      <c r="BO64" s="75">
        <v>2</v>
      </c>
      <c r="BS64" s="75" t="s">
        <v>455</v>
      </c>
      <c r="BT64" s="75">
        <v>5.9</v>
      </c>
      <c r="BU64" s="75">
        <v>500</v>
      </c>
      <c r="BV64" s="75">
        <v>1</v>
      </c>
      <c r="CD64" s="75" t="s">
        <v>1077</v>
      </c>
      <c r="CE64" s="75" t="s">
        <v>1077</v>
      </c>
    </row>
    <row r="65" spans="1:83" ht="22.2">
      <c r="A65" s="90" t="s">
        <v>11</v>
      </c>
      <c r="B65" s="91"/>
      <c r="C65" s="91"/>
      <c r="D65" s="91"/>
      <c r="E65" s="91"/>
      <c r="F65" s="91"/>
      <c r="G65" s="91"/>
      <c r="H65" s="91"/>
      <c r="I65" s="91"/>
      <c r="J65" s="91"/>
      <c r="K65" s="91"/>
      <c r="L65" s="91"/>
      <c r="M65" s="91"/>
      <c r="N65" s="91"/>
      <c r="O65" s="91"/>
      <c r="P65" s="91"/>
      <c r="BD65" s="75" t="s">
        <v>514</v>
      </c>
      <c r="BE65" s="75">
        <v>50</v>
      </c>
      <c r="BF65" s="140">
        <v>4000</v>
      </c>
      <c r="BG65" s="75">
        <v>1</v>
      </c>
      <c r="BL65" s="75" t="s">
        <v>494</v>
      </c>
      <c r="BM65" s="75">
        <v>6</v>
      </c>
      <c r="BN65" s="75">
        <v>200</v>
      </c>
      <c r="BO65" s="75">
        <v>2</v>
      </c>
      <c r="BS65" s="75" t="s">
        <v>457</v>
      </c>
      <c r="BT65" s="75">
        <v>5.9</v>
      </c>
      <c r="BU65" s="75">
        <v>500</v>
      </c>
      <c r="BV65" s="75">
        <v>1</v>
      </c>
      <c r="CD65" s="75" t="s">
        <v>920</v>
      </c>
      <c r="CE65" s="75" t="s">
        <v>920</v>
      </c>
    </row>
    <row r="66" spans="1:83" ht="6" customHeight="1">
      <c r="BD66" s="75" t="s">
        <v>511</v>
      </c>
      <c r="BE66" s="75">
        <v>50</v>
      </c>
      <c r="BF66" s="140">
        <v>4000</v>
      </c>
      <c r="BG66" s="75">
        <v>1</v>
      </c>
      <c r="BL66" s="75" t="s">
        <v>497</v>
      </c>
      <c r="BM66" s="75">
        <v>6</v>
      </c>
      <c r="BN66" s="75">
        <v>195</v>
      </c>
      <c r="BO66" s="75">
        <v>1</v>
      </c>
      <c r="BS66" s="75" t="s">
        <v>459</v>
      </c>
      <c r="BT66" s="75">
        <v>5.9</v>
      </c>
      <c r="BU66" s="75">
        <v>500</v>
      </c>
      <c r="BV66" s="75">
        <v>1</v>
      </c>
      <c r="CD66" s="75" t="s">
        <v>921</v>
      </c>
      <c r="CE66" s="75" t="s">
        <v>921</v>
      </c>
    </row>
    <row r="67" spans="1:83">
      <c r="A67" s="224" t="s">
        <v>1096</v>
      </c>
      <c r="B67" s="265"/>
      <c r="C67" s="266"/>
      <c r="D67" s="266"/>
      <c r="E67" s="266"/>
      <c r="F67" s="266"/>
      <c r="G67" s="266"/>
      <c r="H67" s="267"/>
      <c r="I67" s="81" t="s">
        <v>1095</v>
      </c>
      <c r="J67" s="265"/>
      <c r="K67" s="266"/>
      <c r="L67" s="266"/>
      <c r="M67" s="266"/>
      <c r="N67" s="266"/>
      <c r="O67" s="266"/>
      <c r="P67" s="267"/>
      <c r="BD67" s="75" t="s">
        <v>517</v>
      </c>
      <c r="BE67" s="75">
        <v>50</v>
      </c>
      <c r="BF67" s="140">
        <v>4000</v>
      </c>
      <c r="BG67" s="75">
        <v>1</v>
      </c>
      <c r="BL67" s="75" t="s">
        <v>500</v>
      </c>
      <c r="BM67" s="75">
        <v>6</v>
      </c>
      <c r="BN67" s="75">
        <v>170</v>
      </c>
      <c r="BO67" s="75">
        <v>1</v>
      </c>
      <c r="BS67" s="75" t="s">
        <v>461</v>
      </c>
      <c r="BT67" s="75">
        <v>5.9</v>
      </c>
      <c r="BU67" s="75">
        <v>500</v>
      </c>
      <c r="BV67" s="75">
        <v>1</v>
      </c>
      <c r="CD67" s="75" t="s">
        <v>1078</v>
      </c>
      <c r="CE67" s="75" t="s">
        <v>1078</v>
      </c>
    </row>
    <row r="68" spans="1:83" ht="6" customHeight="1">
      <c r="BD68" s="75" t="s">
        <v>520</v>
      </c>
      <c r="BE68" s="75">
        <v>50</v>
      </c>
      <c r="BF68" s="140">
        <v>4000</v>
      </c>
      <c r="BG68" s="75">
        <v>1</v>
      </c>
      <c r="BL68" s="75" t="s">
        <v>503</v>
      </c>
      <c r="BM68" s="75">
        <v>6</v>
      </c>
      <c r="BN68" s="75">
        <v>315</v>
      </c>
      <c r="BO68" s="75">
        <v>2</v>
      </c>
      <c r="BS68" s="75" t="s">
        <v>463</v>
      </c>
      <c r="BT68" s="75">
        <v>5.9</v>
      </c>
      <c r="BU68" s="75">
        <v>500</v>
      </c>
      <c r="BV68" s="75">
        <v>1</v>
      </c>
      <c r="CD68" s="75" t="s">
        <v>1079</v>
      </c>
      <c r="CE68" s="75" t="s">
        <v>1079</v>
      </c>
    </row>
    <row r="69" spans="1:83">
      <c r="A69" s="77" t="s">
        <v>5</v>
      </c>
      <c r="B69" s="268"/>
      <c r="C69" s="269"/>
      <c r="D69" s="269"/>
      <c r="E69" s="269"/>
      <c r="F69" s="269"/>
      <c r="G69" s="270"/>
      <c r="H69" s="271" t="s">
        <v>13</v>
      </c>
      <c r="I69" s="260"/>
      <c r="J69" s="268"/>
      <c r="K69" s="269"/>
      <c r="L69" s="269"/>
      <c r="M69" s="269"/>
      <c r="N69" s="269"/>
      <c r="O69" s="269"/>
      <c r="P69" s="270"/>
      <c r="BD69" s="75" t="s">
        <v>523</v>
      </c>
      <c r="BE69" s="75">
        <v>50</v>
      </c>
      <c r="BF69" s="140">
        <v>5000</v>
      </c>
      <c r="BG69" s="75">
        <v>2</v>
      </c>
      <c r="BL69" s="75" t="s">
        <v>506</v>
      </c>
      <c r="BM69" s="75">
        <v>6</v>
      </c>
      <c r="BN69" s="75">
        <v>325</v>
      </c>
      <c r="BO69" s="75">
        <v>2</v>
      </c>
      <c r="BR69" s="75" t="s">
        <v>1066</v>
      </c>
      <c r="BS69" s="75" t="s">
        <v>465</v>
      </c>
      <c r="BT69" s="75">
        <v>6</v>
      </c>
      <c r="BU69" s="75">
        <v>500</v>
      </c>
      <c r="BV69" s="75">
        <v>1</v>
      </c>
      <c r="CD69" s="75" t="s">
        <v>1080</v>
      </c>
      <c r="CE69" s="75" t="s">
        <v>1080</v>
      </c>
    </row>
    <row r="70" spans="1:83" ht="6" customHeight="1">
      <c r="BD70" s="75" t="s">
        <v>526</v>
      </c>
      <c r="BE70" s="75">
        <v>50</v>
      </c>
      <c r="BF70" s="140">
        <v>4000</v>
      </c>
      <c r="BG70" s="75">
        <v>1</v>
      </c>
      <c r="BL70" s="75" t="s">
        <v>509</v>
      </c>
      <c r="BM70" s="75">
        <v>6</v>
      </c>
      <c r="BN70" s="75">
        <v>180</v>
      </c>
      <c r="BO70" s="75">
        <v>1</v>
      </c>
      <c r="BS70" s="75" t="s">
        <v>466</v>
      </c>
      <c r="BT70" s="75">
        <v>6</v>
      </c>
      <c r="BU70" s="75">
        <v>500</v>
      </c>
      <c r="BV70" s="75">
        <v>1</v>
      </c>
      <c r="CD70" s="75" t="s">
        <v>1081</v>
      </c>
      <c r="CE70" s="75" t="s">
        <v>1081</v>
      </c>
    </row>
    <row r="71" spans="1:83">
      <c r="A71" s="77" t="s">
        <v>6</v>
      </c>
      <c r="B71" s="265"/>
      <c r="C71" s="266"/>
      <c r="D71" s="266"/>
      <c r="E71" s="266"/>
      <c r="F71" s="266"/>
      <c r="G71" s="266"/>
      <c r="H71" s="266"/>
      <c r="I71" s="266"/>
      <c r="J71" s="266"/>
      <c r="K71" s="266"/>
      <c r="L71" s="266"/>
      <c r="M71" s="266"/>
      <c r="N71" s="266"/>
      <c r="O71" s="266"/>
      <c r="P71" s="267"/>
      <c r="BD71" s="75" t="s">
        <v>529</v>
      </c>
      <c r="BE71" s="75">
        <v>50</v>
      </c>
      <c r="BF71" s="140">
        <v>4000</v>
      </c>
      <c r="BG71" s="75">
        <v>1</v>
      </c>
      <c r="BL71" s="75" t="s">
        <v>515</v>
      </c>
      <c r="BM71" s="75">
        <v>6</v>
      </c>
      <c r="BN71" s="75">
        <v>170</v>
      </c>
      <c r="BO71" s="75">
        <v>1</v>
      </c>
      <c r="BS71" s="75" t="s">
        <v>468</v>
      </c>
      <c r="BT71" s="75">
        <v>6</v>
      </c>
      <c r="BU71" s="75">
        <v>500</v>
      </c>
      <c r="BV71" s="75">
        <v>1</v>
      </c>
      <c r="CD71" s="75" t="s">
        <v>1082</v>
      </c>
      <c r="CE71" s="75" t="s">
        <v>1082</v>
      </c>
    </row>
    <row r="72" spans="1:83" ht="6" customHeight="1">
      <c r="BC72" s="75" t="s">
        <v>347</v>
      </c>
      <c r="BD72" s="75" t="s">
        <v>1127</v>
      </c>
      <c r="BE72" s="75">
        <v>180</v>
      </c>
      <c r="BF72" s="140">
        <v>5000</v>
      </c>
      <c r="BG72" s="75">
        <v>1</v>
      </c>
      <c r="BL72" s="75" t="s">
        <v>518</v>
      </c>
      <c r="BM72" s="75">
        <v>6</v>
      </c>
      <c r="BN72" s="75">
        <v>170</v>
      </c>
      <c r="BO72" s="75">
        <v>1</v>
      </c>
      <c r="BS72" s="75" t="s">
        <v>470</v>
      </c>
      <c r="BT72" s="75">
        <v>6</v>
      </c>
      <c r="BU72" s="75">
        <v>500</v>
      </c>
      <c r="BV72" s="75">
        <v>1</v>
      </c>
      <c r="CD72" s="75" t="s">
        <v>1083</v>
      </c>
      <c r="CE72" s="75" t="s">
        <v>1083</v>
      </c>
    </row>
    <row r="73" spans="1:83">
      <c r="A73" s="77" t="s">
        <v>7</v>
      </c>
      <c r="B73" s="265"/>
      <c r="C73" s="266"/>
      <c r="D73" s="266"/>
      <c r="E73" s="266"/>
      <c r="F73" s="266"/>
      <c r="G73" s="266"/>
      <c r="H73" s="266"/>
      <c r="I73" s="266"/>
      <c r="J73" s="266"/>
      <c r="K73" s="266"/>
      <c r="L73" s="266"/>
      <c r="M73" s="266"/>
      <c r="N73" s="266"/>
      <c r="O73" s="266"/>
      <c r="P73" s="267"/>
      <c r="BC73" s="75" t="s">
        <v>350</v>
      </c>
      <c r="BD73" s="75" t="s">
        <v>539</v>
      </c>
      <c r="BE73" s="75">
        <v>180</v>
      </c>
      <c r="BF73" s="140">
        <v>7500</v>
      </c>
      <c r="BG73" s="75">
        <v>4</v>
      </c>
      <c r="BL73" s="75" t="s">
        <v>521</v>
      </c>
      <c r="BM73" s="75">
        <v>6</v>
      </c>
      <c r="BN73" s="75">
        <v>195</v>
      </c>
      <c r="BO73" s="75">
        <v>1</v>
      </c>
      <c r="BS73" s="75" t="s">
        <v>472</v>
      </c>
      <c r="BT73" s="75">
        <v>6</v>
      </c>
      <c r="BU73" s="75">
        <v>500</v>
      </c>
      <c r="BV73" s="75">
        <v>1</v>
      </c>
      <c r="CD73" s="75" t="s">
        <v>1084</v>
      </c>
      <c r="CE73" s="75" t="s">
        <v>1084</v>
      </c>
    </row>
    <row r="74" spans="1:83" ht="6" customHeight="1">
      <c r="BD74" s="75" t="s">
        <v>536</v>
      </c>
      <c r="BE74" s="75">
        <v>180</v>
      </c>
      <c r="BF74" s="140">
        <v>7000</v>
      </c>
      <c r="BG74" s="75">
        <v>2</v>
      </c>
      <c r="BL74" s="75" t="s">
        <v>527</v>
      </c>
      <c r="BM74" s="75">
        <v>6</v>
      </c>
      <c r="BN74" s="75">
        <v>350</v>
      </c>
      <c r="BO74" s="75">
        <v>1</v>
      </c>
      <c r="BR74" s="75" t="s">
        <v>1086</v>
      </c>
      <c r="BS74" s="75" t="s">
        <v>474</v>
      </c>
      <c r="BT74" s="75">
        <v>5.9</v>
      </c>
      <c r="BU74" s="75">
        <v>500</v>
      </c>
      <c r="BV74" s="75">
        <v>1</v>
      </c>
      <c r="CD74" s="75" t="s">
        <v>1085</v>
      </c>
      <c r="CE74" s="75" t="s">
        <v>1085</v>
      </c>
    </row>
    <row r="75" spans="1:83">
      <c r="A75" s="77" t="s">
        <v>0</v>
      </c>
      <c r="B75" s="268"/>
      <c r="C75" s="269"/>
      <c r="D75" s="269"/>
      <c r="E75" s="269"/>
      <c r="F75" s="269"/>
      <c r="G75" s="269"/>
      <c r="H75" s="269"/>
      <c r="I75" s="269"/>
      <c r="J75" s="269"/>
      <c r="K75" s="269"/>
      <c r="L75" s="269"/>
      <c r="M75" s="269"/>
      <c r="N75" s="269"/>
      <c r="O75" s="269"/>
      <c r="P75" s="270"/>
      <c r="BD75" s="75" t="s">
        <v>545</v>
      </c>
      <c r="BE75" s="75">
        <v>120</v>
      </c>
      <c r="BF75" s="140">
        <v>6500</v>
      </c>
      <c r="BG75" s="75">
        <v>4</v>
      </c>
      <c r="BL75" s="75" t="s">
        <v>524</v>
      </c>
      <c r="BM75" s="75">
        <v>6</v>
      </c>
      <c r="BN75" s="75">
        <v>242</v>
      </c>
      <c r="BO75" s="75">
        <v>1</v>
      </c>
      <c r="BS75" s="75" t="s">
        <v>477</v>
      </c>
      <c r="BT75" s="75">
        <v>5.9</v>
      </c>
      <c r="BU75" s="75">
        <v>500</v>
      </c>
      <c r="BV75" s="75">
        <v>1</v>
      </c>
      <c r="CD75" s="75" t="s">
        <v>1066</v>
      </c>
      <c r="CE75" s="75" t="s">
        <v>1066</v>
      </c>
    </row>
    <row r="76" spans="1:83" ht="6" customHeight="1">
      <c r="BD76" s="75" t="s">
        <v>542</v>
      </c>
      <c r="BE76" s="75">
        <v>120</v>
      </c>
      <c r="BF76" s="140">
        <v>5000</v>
      </c>
      <c r="BG76" s="75">
        <v>2</v>
      </c>
      <c r="BL76" s="75" t="s">
        <v>530</v>
      </c>
      <c r="BM76" s="75">
        <v>6</v>
      </c>
      <c r="BN76" s="75">
        <v>350</v>
      </c>
      <c r="BO76" s="75">
        <v>1</v>
      </c>
      <c r="BS76" s="75" t="s">
        <v>480</v>
      </c>
      <c r="BT76" s="75">
        <v>5.9</v>
      </c>
      <c r="BU76" s="75">
        <v>500</v>
      </c>
      <c r="BV76" s="75">
        <v>1</v>
      </c>
      <c r="CD76" s="75" t="s">
        <v>1086</v>
      </c>
      <c r="CE76" s="75" t="s">
        <v>1086</v>
      </c>
    </row>
    <row r="77" spans="1:83">
      <c r="A77" s="77" t="s">
        <v>9</v>
      </c>
      <c r="B77" s="268"/>
      <c r="C77" s="269"/>
      <c r="D77" s="269"/>
      <c r="E77" s="269"/>
      <c r="F77" s="269"/>
      <c r="G77" s="269"/>
      <c r="H77" s="269"/>
      <c r="I77" s="269"/>
      <c r="J77" s="269"/>
      <c r="K77" s="269"/>
      <c r="L77" s="269"/>
      <c r="M77" s="269"/>
      <c r="N77" s="269"/>
      <c r="O77" s="269"/>
      <c r="P77" s="270"/>
      <c r="BD77" s="75" t="s">
        <v>547</v>
      </c>
      <c r="BE77" s="75">
        <v>120</v>
      </c>
      <c r="BF77" s="140">
        <v>5000</v>
      </c>
      <c r="BG77" s="75">
        <v>2</v>
      </c>
      <c r="BL77" s="75" t="s">
        <v>558</v>
      </c>
      <c r="BM77" s="75">
        <v>6</v>
      </c>
      <c r="BN77" s="75">
        <v>175</v>
      </c>
      <c r="BO77" s="75">
        <v>1</v>
      </c>
      <c r="BS77" s="75" t="s">
        <v>483</v>
      </c>
      <c r="BT77" s="75">
        <v>5.9</v>
      </c>
      <c r="BU77" s="75">
        <v>500</v>
      </c>
      <c r="BV77" s="75">
        <v>1</v>
      </c>
      <c r="CD77" s="75" t="s">
        <v>1087</v>
      </c>
      <c r="CE77" s="75" t="s">
        <v>1087</v>
      </c>
    </row>
    <row r="78" spans="1:83" ht="6" customHeight="1">
      <c r="BD78" s="75" t="s">
        <v>549</v>
      </c>
      <c r="BE78" s="75">
        <v>120</v>
      </c>
      <c r="BF78" s="140">
        <v>5000</v>
      </c>
      <c r="BG78" s="75">
        <v>2</v>
      </c>
      <c r="BL78" s="75" t="s">
        <v>532</v>
      </c>
      <c r="BM78" s="75">
        <v>6</v>
      </c>
      <c r="BN78" s="75">
        <v>190</v>
      </c>
      <c r="BO78" s="75">
        <v>1</v>
      </c>
      <c r="BS78" s="75" t="s">
        <v>486</v>
      </c>
      <c r="BT78" s="75">
        <v>5.9</v>
      </c>
      <c r="BU78" s="75">
        <v>500</v>
      </c>
      <c r="BV78" s="75">
        <v>1</v>
      </c>
      <c r="CD78" s="75" t="s">
        <v>1088</v>
      </c>
      <c r="CE78" s="75" t="s">
        <v>1088</v>
      </c>
    </row>
    <row r="79" spans="1:83">
      <c r="A79" s="77" t="s">
        <v>10</v>
      </c>
      <c r="B79" s="265"/>
      <c r="C79" s="266"/>
      <c r="D79" s="266"/>
      <c r="E79" s="266"/>
      <c r="F79" s="266"/>
      <c r="G79" s="266"/>
      <c r="H79" s="266"/>
      <c r="I79" s="267"/>
      <c r="J79" s="77" t="s">
        <v>14</v>
      </c>
      <c r="K79" s="265"/>
      <c r="L79" s="266"/>
      <c r="M79" s="266"/>
      <c r="N79" s="266"/>
      <c r="O79" s="266"/>
      <c r="P79" s="267"/>
      <c r="BD79" s="75" t="s">
        <v>551</v>
      </c>
      <c r="BE79" s="75">
        <v>90</v>
      </c>
      <c r="BF79" s="140">
        <v>4000</v>
      </c>
      <c r="BG79" s="75">
        <v>1</v>
      </c>
      <c r="BL79" s="75" t="s">
        <v>534</v>
      </c>
      <c r="BM79" s="75">
        <v>6</v>
      </c>
      <c r="BN79" s="75">
        <v>215</v>
      </c>
      <c r="BO79" s="75">
        <v>1</v>
      </c>
      <c r="BS79" s="75" t="s">
        <v>489</v>
      </c>
      <c r="BT79" s="75">
        <v>5.9</v>
      </c>
      <c r="BU79" s="75">
        <v>500</v>
      </c>
      <c r="BV79" s="75">
        <v>1</v>
      </c>
      <c r="CD79" s="75" t="s">
        <v>922</v>
      </c>
      <c r="CE79" s="75" t="s">
        <v>922</v>
      </c>
    </row>
    <row r="80" spans="1:83" ht="6" customHeight="1">
      <c r="A80" s="131"/>
      <c r="BD80" s="75" t="s">
        <v>553</v>
      </c>
      <c r="BE80" s="75">
        <v>50</v>
      </c>
      <c r="BF80" s="140">
        <v>5000</v>
      </c>
      <c r="BG80" s="75">
        <v>2</v>
      </c>
      <c r="BL80" s="75" t="s">
        <v>537</v>
      </c>
      <c r="BM80" s="75">
        <v>6</v>
      </c>
      <c r="BN80" s="75">
        <v>220</v>
      </c>
      <c r="BO80" s="75">
        <v>1</v>
      </c>
      <c r="BS80" s="75" t="s">
        <v>492</v>
      </c>
      <c r="BT80" s="75">
        <v>5.9</v>
      </c>
      <c r="BU80" s="75">
        <v>500</v>
      </c>
      <c r="BV80" s="75">
        <v>1</v>
      </c>
      <c r="CD80" s="75" t="s">
        <v>1085</v>
      </c>
      <c r="CE80" s="75" t="s">
        <v>1085</v>
      </c>
    </row>
    <row r="81" spans="1:83" ht="24.9" customHeight="1">
      <c r="A81" s="264" t="s">
        <v>959</v>
      </c>
      <c r="B81" s="264"/>
      <c r="C81" s="264"/>
      <c r="D81" s="264"/>
      <c r="E81" s="264"/>
      <c r="F81" s="264"/>
      <c r="G81" s="264"/>
      <c r="H81" s="264"/>
      <c r="I81" s="264"/>
      <c r="J81" s="264"/>
      <c r="K81" s="264"/>
      <c r="L81" s="264"/>
      <c r="M81" s="264"/>
      <c r="N81" s="264"/>
      <c r="O81" s="264"/>
      <c r="P81" s="264"/>
      <c r="BD81" s="75" t="s">
        <v>557</v>
      </c>
      <c r="BE81" s="75">
        <v>50</v>
      </c>
      <c r="BF81" s="140">
        <v>5000</v>
      </c>
      <c r="BG81" s="75">
        <v>2</v>
      </c>
      <c r="BL81" s="75" t="s">
        <v>540</v>
      </c>
      <c r="BM81" s="75">
        <v>6</v>
      </c>
      <c r="BN81" s="75">
        <v>350</v>
      </c>
      <c r="BO81" s="75">
        <v>2</v>
      </c>
      <c r="BS81" s="75" t="s">
        <v>495</v>
      </c>
      <c r="BT81" s="75">
        <v>5.9</v>
      </c>
      <c r="BU81" s="75">
        <v>500</v>
      </c>
      <c r="BV81" s="75">
        <v>1</v>
      </c>
      <c r="CD81" s="75" t="s">
        <v>1089</v>
      </c>
      <c r="CE81" s="75" t="s">
        <v>1089</v>
      </c>
    </row>
    <row r="82" spans="1:83" ht="6" customHeight="1">
      <c r="BD82" s="75" t="s">
        <v>555</v>
      </c>
      <c r="BE82" s="75">
        <v>50</v>
      </c>
      <c r="BF82" s="140">
        <v>4000</v>
      </c>
      <c r="BG82" s="75">
        <v>1</v>
      </c>
      <c r="BL82" s="75" t="s">
        <v>543</v>
      </c>
      <c r="BM82" s="75">
        <v>6</v>
      </c>
      <c r="BN82" s="75">
        <v>350</v>
      </c>
      <c r="BO82" s="75">
        <v>2</v>
      </c>
      <c r="BS82" s="75" t="s">
        <v>498</v>
      </c>
      <c r="BT82" s="75">
        <v>5.9</v>
      </c>
      <c r="BU82" s="75">
        <v>500</v>
      </c>
      <c r="BV82" s="75">
        <v>1</v>
      </c>
      <c r="CD82" s="75" t="s">
        <v>1090</v>
      </c>
      <c r="CE82" s="75" t="s">
        <v>1090</v>
      </c>
    </row>
    <row r="83" spans="1:83" ht="24.9" customHeight="1">
      <c r="A83" s="92" t="s">
        <v>887</v>
      </c>
      <c r="B83" s="93"/>
      <c r="C83" s="93" t="s">
        <v>1136</v>
      </c>
      <c r="D83" s="93"/>
      <c r="E83" s="93"/>
      <c r="F83" s="93"/>
      <c r="G83" s="93"/>
      <c r="H83" s="93"/>
      <c r="I83" s="93"/>
      <c r="J83" s="93"/>
      <c r="K83" s="93"/>
      <c r="L83" s="93"/>
      <c r="M83" s="93"/>
      <c r="N83" s="232"/>
      <c r="O83" s="232"/>
      <c r="P83" s="93"/>
      <c r="AY83" s="85" t="s">
        <v>1119</v>
      </c>
      <c r="AZ83" s="223" t="b">
        <v>0</v>
      </c>
      <c r="BD83" s="75" t="s">
        <v>559</v>
      </c>
      <c r="BE83" s="75">
        <v>50</v>
      </c>
      <c r="BF83" s="140">
        <v>4000</v>
      </c>
      <c r="BG83" s="75">
        <v>1</v>
      </c>
      <c r="BL83" s="75" t="s">
        <v>546</v>
      </c>
      <c r="BM83" s="75">
        <v>6</v>
      </c>
      <c r="BN83" s="75">
        <v>225</v>
      </c>
      <c r="BO83" s="75">
        <v>1</v>
      </c>
      <c r="BS83" s="75" t="s">
        <v>501</v>
      </c>
      <c r="BT83" s="75">
        <v>5.9</v>
      </c>
      <c r="BU83" s="75">
        <v>500</v>
      </c>
      <c r="BV83" s="75">
        <v>1</v>
      </c>
    </row>
    <row r="84" spans="1:83" ht="6" customHeight="1">
      <c r="BD84" s="75" t="s">
        <v>561</v>
      </c>
      <c r="BE84" s="75">
        <v>30</v>
      </c>
      <c r="BF84" s="140">
        <v>600</v>
      </c>
      <c r="BG84" s="75">
        <v>2</v>
      </c>
      <c r="BL84" s="75" t="s">
        <v>548</v>
      </c>
      <c r="BM84" s="75">
        <v>6</v>
      </c>
      <c r="BN84" s="75">
        <v>220</v>
      </c>
      <c r="BO84" s="75">
        <v>1</v>
      </c>
      <c r="BS84" s="75" t="s">
        <v>504</v>
      </c>
      <c r="BT84" s="75">
        <v>5.9</v>
      </c>
      <c r="BU84" s="75">
        <v>500</v>
      </c>
      <c r="BV84" s="75">
        <v>1</v>
      </c>
    </row>
    <row r="85" spans="1:83">
      <c r="A85" s="77" t="s">
        <v>4</v>
      </c>
      <c r="B85" s="265"/>
      <c r="C85" s="266"/>
      <c r="D85" s="266"/>
      <c r="E85" s="266"/>
      <c r="F85" s="266"/>
      <c r="G85" s="266"/>
      <c r="H85" s="266"/>
      <c r="I85" s="266"/>
      <c r="J85" s="266"/>
      <c r="K85" s="266"/>
      <c r="L85" s="266"/>
      <c r="M85" s="266"/>
      <c r="N85" s="266"/>
      <c r="O85" s="266"/>
      <c r="P85" s="267"/>
      <c r="AX85" s="77"/>
      <c r="AY85" s="222"/>
      <c r="BD85" s="75" t="s">
        <v>563</v>
      </c>
      <c r="BE85" s="75">
        <v>30</v>
      </c>
      <c r="BF85" s="140">
        <v>600</v>
      </c>
      <c r="BG85" s="75">
        <v>1</v>
      </c>
      <c r="BL85" s="75" t="s">
        <v>550</v>
      </c>
      <c r="BM85" s="75">
        <v>6</v>
      </c>
      <c r="BN85" s="75">
        <v>195</v>
      </c>
      <c r="BO85" s="75">
        <v>1</v>
      </c>
      <c r="BS85" s="75" t="s">
        <v>507</v>
      </c>
      <c r="BT85" s="75">
        <v>5.9</v>
      </c>
      <c r="BU85" s="75">
        <v>500</v>
      </c>
      <c r="BV85" s="75">
        <v>1</v>
      </c>
    </row>
    <row r="86" spans="1:83" ht="6" customHeight="1">
      <c r="A86" s="94"/>
      <c r="B86" s="94"/>
      <c r="C86" s="94"/>
      <c r="D86" s="94"/>
      <c r="E86" s="94"/>
      <c r="F86" s="94"/>
      <c r="G86" s="94"/>
      <c r="H86" s="94"/>
      <c r="I86" s="94"/>
      <c r="J86" s="94"/>
      <c r="K86" s="94"/>
      <c r="L86" s="94"/>
      <c r="M86" s="94"/>
      <c r="N86" s="94"/>
      <c r="O86" s="94"/>
      <c r="P86" s="94"/>
      <c r="BC86" s="75" t="s">
        <v>354</v>
      </c>
      <c r="BD86" s="75" t="s">
        <v>565</v>
      </c>
      <c r="BE86" s="75">
        <v>120</v>
      </c>
      <c r="BF86" s="140">
        <v>5000</v>
      </c>
      <c r="BG86" s="75">
        <v>2</v>
      </c>
      <c r="BL86" s="75" t="s">
        <v>552</v>
      </c>
      <c r="BM86" s="75">
        <v>6</v>
      </c>
      <c r="BN86" s="75">
        <v>350</v>
      </c>
      <c r="BO86" s="75">
        <v>2</v>
      </c>
      <c r="BS86" s="75" t="s">
        <v>510</v>
      </c>
      <c r="BT86" s="75">
        <v>5.9</v>
      </c>
      <c r="BU86" s="75">
        <v>500</v>
      </c>
      <c r="BV86" s="75">
        <v>1</v>
      </c>
    </row>
    <row r="87" spans="1:83">
      <c r="A87" s="77" t="s">
        <v>1144</v>
      </c>
      <c r="B87" s="265"/>
      <c r="C87" s="266"/>
      <c r="D87" s="266"/>
      <c r="E87" s="266"/>
      <c r="F87" s="266"/>
      <c r="G87" s="266"/>
      <c r="H87" s="266"/>
      <c r="I87" s="266"/>
      <c r="J87" s="266"/>
      <c r="K87" s="266"/>
      <c r="L87" s="266"/>
      <c r="M87" s="267"/>
      <c r="N87" s="307" t="s">
        <v>1103</v>
      </c>
      <c r="O87" s="308"/>
      <c r="P87" s="252"/>
      <c r="AY87" s="106" t="s">
        <v>1104</v>
      </c>
      <c r="AZ87" s="223" t="b">
        <v>0</v>
      </c>
      <c r="BD87" s="75" t="s">
        <v>1162</v>
      </c>
      <c r="BE87" s="75">
        <v>120</v>
      </c>
      <c r="BF87" s="140">
        <v>5000</v>
      </c>
      <c r="BG87" s="75">
        <v>2</v>
      </c>
      <c r="BL87" s="75" t="s">
        <v>554</v>
      </c>
      <c r="BM87" s="75">
        <v>6</v>
      </c>
      <c r="BN87" s="75">
        <v>350</v>
      </c>
      <c r="BO87" s="75">
        <v>2</v>
      </c>
      <c r="BS87" s="75" t="s">
        <v>513</v>
      </c>
      <c r="BT87" s="75">
        <v>5.9</v>
      </c>
      <c r="BU87" s="75">
        <v>500</v>
      </c>
      <c r="BV87" s="75">
        <v>1</v>
      </c>
    </row>
    <row r="88" spans="1:83" ht="6" customHeight="1">
      <c r="BD88" s="75" t="s">
        <v>567</v>
      </c>
      <c r="BE88" s="75">
        <v>50</v>
      </c>
      <c r="BF88" s="140">
        <v>3500</v>
      </c>
      <c r="BG88" s="75">
        <v>1</v>
      </c>
      <c r="BL88" s="75" t="s">
        <v>556</v>
      </c>
      <c r="BM88" s="75">
        <v>6</v>
      </c>
      <c r="BN88" s="75">
        <v>200</v>
      </c>
      <c r="BO88" s="75">
        <v>1</v>
      </c>
      <c r="BS88" s="75" t="s">
        <v>516</v>
      </c>
      <c r="BT88" s="75">
        <v>5.9</v>
      </c>
      <c r="BU88" s="75">
        <v>500</v>
      </c>
      <c r="BV88" s="75">
        <v>1</v>
      </c>
    </row>
    <row r="89" spans="1:83">
      <c r="A89" s="77" t="s">
        <v>5</v>
      </c>
      <c r="B89" s="268"/>
      <c r="C89" s="269"/>
      <c r="D89" s="269"/>
      <c r="E89" s="269"/>
      <c r="F89" s="269"/>
      <c r="G89" s="270"/>
      <c r="H89" s="271" t="s">
        <v>13</v>
      </c>
      <c r="I89" s="260"/>
      <c r="J89" s="268"/>
      <c r="K89" s="269"/>
      <c r="L89" s="269"/>
      <c r="M89" s="269"/>
      <c r="N89" s="269"/>
      <c r="O89" s="269"/>
      <c r="P89" s="270"/>
      <c r="BD89" s="75" t="s">
        <v>1163</v>
      </c>
      <c r="BE89" s="75">
        <v>50</v>
      </c>
      <c r="BF89" s="140">
        <v>4000</v>
      </c>
      <c r="BG89" s="75">
        <v>1</v>
      </c>
      <c r="BL89" s="75" t="s">
        <v>560</v>
      </c>
      <c r="BM89" s="75">
        <v>6</v>
      </c>
      <c r="BN89" s="75">
        <v>195</v>
      </c>
      <c r="BO89" s="75">
        <v>1</v>
      </c>
      <c r="BS89" s="75" t="s">
        <v>519</v>
      </c>
      <c r="BT89" s="75">
        <v>5.9</v>
      </c>
      <c r="BU89" s="75">
        <v>500</v>
      </c>
      <c r="BV89" s="75">
        <v>1</v>
      </c>
    </row>
    <row r="90" spans="1:83" ht="6" customHeight="1">
      <c r="BC90" s="75" t="s">
        <v>357</v>
      </c>
      <c r="BD90" s="75" t="s">
        <v>569</v>
      </c>
      <c r="BE90" s="75">
        <v>180</v>
      </c>
      <c r="BF90" s="140">
        <v>7000</v>
      </c>
      <c r="BG90" s="75">
        <v>2</v>
      </c>
      <c r="BL90" s="75" t="s">
        <v>562</v>
      </c>
      <c r="BM90" s="75">
        <v>6</v>
      </c>
      <c r="BN90" s="75">
        <v>160</v>
      </c>
      <c r="BO90" s="75">
        <v>1</v>
      </c>
      <c r="BS90" s="75" t="s">
        <v>522</v>
      </c>
      <c r="BT90" s="75">
        <v>6</v>
      </c>
      <c r="BU90" s="75">
        <v>500</v>
      </c>
      <c r="BV90" s="75">
        <v>1</v>
      </c>
    </row>
    <row r="91" spans="1:83">
      <c r="A91" s="77" t="s">
        <v>6</v>
      </c>
      <c r="B91" s="265"/>
      <c r="C91" s="266"/>
      <c r="D91" s="266"/>
      <c r="E91" s="266"/>
      <c r="F91" s="266"/>
      <c r="G91" s="266"/>
      <c r="H91" s="266"/>
      <c r="I91" s="266"/>
      <c r="J91" s="266"/>
      <c r="K91" s="266"/>
      <c r="L91" s="266"/>
      <c r="M91" s="266"/>
      <c r="N91" s="266"/>
      <c r="O91" s="266"/>
      <c r="P91" s="267"/>
      <c r="BD91" s="75" t="s">
        <v>571</v>
      </c>
      <c r="BE91" s="75">
        <v>150</v>
      </c>
      <c r="BF91" s="140">
        <v>7000</v>
      </c>
      <c r="BG91" s="75">
        <v>2</v>
      </c>
      <c r="BL91" s="75" t="s">
        <v>584</v>
      </c>
      <c r="BM91" s="75">
        <v>6</v>
      </c>
      <c r="BN91" s="75">
        <v>165</v>
      </c>
      <c r="BO91" s="75">
        <v>1</v>
      </c>
      <c r="BS91" s="75" t="s">
        <v>525</v>
      </c>
      <c r="BT91" s="75">
        <v>6</v>
      </c>
      <c r="BU91" s="75">
        <v>500</v>
      </c>
      <c r="BV91" s="75">
        <v>1</v>
      </c>
    </row>
    <row r="92" spans="1:83" ht="6" customHeight="1">
      <c r="BD92" s="75" t="s">
        <v>573</v>
      </c>
      <c r="BE92" s="75">
        <v>120</v>
      </c>
      <c r="BF92" s="140">
        <v>5000</v>
      </c>
      <c r="BG92" s="75">
        <v>2</v>
      </c>
      <c r="BL92" s="75" t="s">
        <v>564</v>
      </c>
      <c r="BM92" s="75">
        <v>6</v>
      </c>
      <c r="BN92" s="75">
        <v>180</v>
      </c>
      <c r="BO92" s="75">
        <v>1</v>
      </c>
      <c r="BR92" s="75" t="s">
        <v>1087</v>
      </c>
      <c r="BS92" s="75" t="s">
        <v>528</v>
      </c>
      <c r="BT92" s="75">
        <v>5</v>
      </c>
      <c r="BU92" s="75">
        <v>500</v>
      </c>
      <c r="BV92" s="75">
        <v>1</v>
      </c>
    </row>
    <row r="93" spans="1:83">
      <c r="A93" s="77" t="s">
        <v>7</v>
      </c>
      <c r="B93" s="265"/>
      <c r="C93" s="266"/>
      <c r="D93" s="266"/>
      <c r="E93" s="266"/>
      <c r="F93" s="266"/>
      <c r="G93" s="266"/>
      <c r="H93" s="266"/>
      <c r="I93" s="266"/>
      <c r="J93" s="266"/>
      <c r="K93" s="266"/>
      <c r="L93" s="266"/>
      <c r="M93" s="266"/>
      <c r="N93" s="266"/>
      <c r="O93" s="266"/>
      <c r="P93" s="267"/>
      <c r="BD93" s="75" t="s">
        <v>576</v>
      </c>
      <c r="BE93" s="75">
        <v>120</v>
      </c>
      <c r="BF93" s="75">
        <v>5000</v>
      </c>
      <c r="BG93" s="75">
        <v>2</v>
      </c>
      <c r="BL93" s="75" t="s">
        <v>566</v>
      </c>
      <c r="BM93" s="75">
        <v>6</v>
      </c>
      <c r="BN93" s="75">
        <v>205</v>
      </c>
      <c r="BO93" s="75">
        <v>1</v>
      </c>
      <c r="BS93" s="75" t="s">
        <v>531</v>
      </c>
      <c r="BT93" s="75">
        <v>5</v>
      </c>
      <c r="BU93" s="75">
        <v>500</v>
      </c>
      <c r="BV93" s="75">
        <v>1</v>
      </c>
    </row>
    <row r="94" spans="1:83" ht="6" customHeight="1">
      <c r="BD94" s="75" t="s">
        <v>578</v>
      </c>
      <c r="BE94" s="75">
        <v>90</v>
      </c>
      <c r="BF94" s="75">
        <v>5000</v>
      </c>
      <c r="BG94" s="75">
        <v>2</v>
      </c>
      <c r="BL94" s="75" t="s">
        <v>568</v>
      </c>
      <c r="BM94" s="75">
        <v>6</v>
      </c>
      <c r="BN94" s="75">
        <v>210</v>
      </c>
      <c r="BO94" s="75">
        <v>1</v>
      </c>
      <c r="BS94" s="75" t="s">
        <v>533</v>
      </c>
      <c r="BT94" s="75">
        <v>5</v>
      </c>
      <c r="BU94" s="75">
        <v>500</v>
      </c>
      <c r="BV94" s="75">
        <v>1</v>
      </c>
    </row>
    <row r="95" spans="1:83">
      <c r="A95" s="77" t="s">
        <v>1098</v>
      </c>
      <c r="B95" s="265"/>
      <c r="C95" s="266"/>
      <c r="D95" s="266"/>
      <c r="E95" s="266"/>
      <c r="F95" s="266"/>
      <c r="G95" s="266"/>
      <c r="H95" s="267"/>
      <c r="I95" s="85" t="s">
        <v>1140</v>
      </c>
      <c r="J95" s="265"/>
      <c r="K95" s="266"/>
      <c r="L95" s="266"/>
      <c r="M95" s="266"/>
      <c r="N95" s="266"/>
      <c r="O95" s="266"/>
      <c r="P95" s="267"/>
      <c r="BD95" s="75" t="s">
        <v>581</v>
      </c>
      <c r="BE95" s="75">
        <v>90</v>
      </c>
      <c r="BF95" s="140">
        <v>5000</v>
      </c>
      <c r="BG95" s="75">
        <v>2</v>
      </c>
      <c r="BL95" s="75" t="s">
        <v>570</v>
      </c>
      <c r="BM95" s="75">
        <v>6</v>
      </c>
      <c r="BN95" s="75">
        <v>350</v>
      </c>
      <c r="BO95" s="75">
        <v>2</v>
      </c>
      <c r="BS95" s="75" t="s">
        <v>535</v>
      </c>
      <c r="BT95" s="75">
        <v>5.3</v>
      </c>
      <c r="BU95" s="75">
        <v>500</v>
      </c>
      <c r="BV95" s="75">
        <v>1</v>
      </c>
    </row>
    <row r="96" spans="1:83" ht="6" customHeight="1">
      <c r="BD96" s="75" t="s">
        <v>583</v>
      </c>
      <c r="BE96" s="75">
        <v>90</v>
      </c>
      <c r="BF96" s="140">
        <v>4000</v>
      </c>
      <c r="BG96" s="75">
        <v>1</v>
      </c>
      <c r="BL96" s="75" t="s">
        <v>572</v>
      </c>
      <c r="BM96" s="75">
        <v>6</v>
      </c>
      <c r="BN96" s="75">
        <v>350</v>
      </c>
      <c r="BO96" s="75">
        <v>2</v>
      </c>
      <c r="BS96" s="75" t="s">
        <v>538</v>
      </c>
      <c r="BT96" s="75">
        <v>5.3</v>
      </c>
      <c r="BU96" s="75">
        <v>500</v>
      </c>
      <c r="BV96" s="75">
        <v>1</v>
      </c>
    </row>
    <row r="97" spans="1:74" ht="22.2">
      <c r="A97" s="88" t="s">
        <v>8</v>
      </c>
      <c r="B97" s="89"/>
      <c r="C97" s="89"/>
      <c r="D97" s="89"/>
      <c r="E97" s="89"/>
      <c r="F97" s="89"/>
      <c r="G97" s="89"/>
      <c r="H97" s="89"/>
      <c r="I97" s="89"/>
      <c r="J97" s="89"/>
      <c r="K97" s="89"/>
      <c r="L97" s="89"/>
      <c r="M97" s="89"/>
      <c r="N97" s="89"/>
      <c r="O97" s="89"/>
      <c r="P97" s="89"/>
      <c r="BD97" s="75" t="s">
        <v>585</v>
      </c>
      <c r="BE97" s="75">
        <v>90</v>
      </c>
      <c r="BF97" s="140">
        <v>4000</v>
      </c>
      <c r="BG97" s="75">
        <v>1</v>
      </c>
      <c r="BL97" s="75" t="s">
        <v>574</v>
      </c>
      <c r="BM97" s="75">
        <v>6</v>
      </c>
      <c r="BN97" s="75">
        <v>215</v>
      </c>
      <c r="BO97" s="75">
        <v>1</v>
      </c>
      <c r="BS97" s="75" t="s">
        <v>541</v>
      </c>
      <c r="BT97" s="75">
        <v>5.3</v>
      </c>
      <c r="BU97" s="75">
        <v>500</v>
      </c>
      <c r="BV97" s="75">
        <v>1</v>
      </c>
    </row>
    <row r="98" spans="1:74" ht="6" customHeight="1">
      <c r="BD98" s="75" t="s">
        <v>587</v>
      </c>
      <c r="BE98" s="75">
        <v>50</v>
      </c>
      <c r="BF98" s="140">
        <v>5000</v>
      </c>
      <c r="BG98" s="75">
        <v>2</v>
      </c>
      <c r="BL98" s="75" t="s">
        <v>575</v>
      </c>
      <c r="BM98" s="75">
        <v>6</v>
      </c>
      <c r="BN98" s="75">
        <v>210</v>
      </c>
      <c r="BO98" s="75">
        <v>1</v>
      </c>
      <c r="BR98" s="75" t="s">
        <v>1088</v>
      </c>
      <c r="BS98" s="75" t="s">
        <v>544</v>
      </c>
      <c r="BT98" s="75">
        <v>3</v>
      </c>
      <c r="BU98" s="75">
        <v>375</v>
      </c>
      <c r="BV98" s="75">
        <v>1</v>
      </c>
    </row>
    <row r="99" spans="1:74">
      <c r="A99" s="224" t="s">
        <v>1096</v>
      </c>
      <c r="B99" s="265"/>
      <c r="C99" s="266"/>
      <c r="D99" s="266"/>
      <c r="E99" s="266"/>
      <c r="F99" s="266"/>
      <c r="G99" s="266"/>
      <c r="H99" s="267"/>
      <c r="I99" s="224" t="s">
        <v>1095</v>
      </c>
      <c r="J99" s="265"/>
      <c r="K99" s="266"/>
      <c r="L99" s="266"/>
      <c r="M99" s="266"/>
      <c r="N99" s="266"/>
      <c r="O99" s="266"/>
      <c r="P99" s="267"/>
      <c r="BD99" s="75" t="s">
        <v>589</v>
      </c>
      <c r="BE99" s="75">
        <v>50</v>
      </c>
      <c r="BF99" s="140">
        <v>5000</v>
      </c>
      <c r="BG99" s="75">
        <v>2</v>
      </c>
      <c r="BL99" s="75" t="s">
        <v>577</v>
      </c>
      <c r="BM99" s="75">
        <v>6</v>
      </c>
      <c r="BN99" s="75">
        <v>185</v>
      </c>
      <c r="BO99" s="75">
        <v>1</v>
      </c>
    </row>
    <row r="100" spans="1:74" ht="6" customHeight="1">
      <c r="BD100" s="75" t="s">
        <v>591</v>
      </c>
      <c r="BE100" s="75">
        <v>50</v>
      </c>
      <c r="BF100" s="140">
        <v>4000</v>
      </c>
      <c r="BG100" s="75">
        <v>1</v>
      </c>
      <c r="BL100" s="75" t="s">
        <v>579</v>
      </c>
      <c r="BM100" s="75">
        <v>6</v>
      </c>
      <c r="BN100" s="75">
        <v>345</v>
      </c>
      <c r="BO100" s="75">
        <v>2</v>
      </c>
    </row>
    <row r="101" spans="1:74">
      <c r="A101" s="77" t="s">
        <v>0</v>
      </c>
      <c r="B101" s="268"/>
      <c r="C101" s="269"/>
      <c r="D101" s="269"/>
      <c r="E101" s="269"/>
      <c r="F101" s="269"/>
      <c r="G101" s="269"/>
      <c r="H101" s="269"/>
      <c r="I101" s="269"/>
      <c r="J101" s="269"/>
      <c r="K101" s="269"/>
      <c r="L101" s="269"/>
      <c r="M101" s="269"/>
      <c r="N101" s="269"/>
      <c r="O101" s="269"/>
      <c r="P101" s="270"/>
      <c r="BD101" s="75" t="s">
        <v>593</v>
      </c>
      <c r="BE101" s="75">
        <v>50</v>
      </c>
      <c r="BF101" s="140">
        <v>4000</v>
      </c>
      <c r="BG101" s="75">
        <v>1</v>
      </c>
      <c r="BL101" s="75" t="s">
        <v>580</v>
      </c>
      <c r="BM101" s="75">
        <v>6</v>
      </c>
      <c r="BN101" s="75">
        <v>350</v>
      </c>
      <c r="BO101" s="75">
        <v>2</v>
      </c>
    </row>
    <row r="102" spans="1:74" ht="6" customHeight="1">
      <c r="BD102" s="75" t="s">
        <v>595</v>
      </c>
      <c r="BE102" s="75">
        <v>50</v>
      </c>
      <c r="BF102" s="140">
        <v>5000</v>
      </c>
      <c r="BG102" s="75">
        <v>2</v>
      </c>
      <c r="BL102" s="75" t="s">
        <v>582</v>
      </c>
      <c r="BM102" s="75">
        <v>6</v>
      </c>
      <c r="BN102" s="75">
        <v>190</v>
      </c>
      <c r="BO102" s="75">
        <v>1</v>
      </c>
    </row>
    <row r="103" spans="1:74">
      <c r="A103" s="77" t="s">
        <v>9</v>
      </c>
      <c r="B103" s="268"/>
      <c r="C103" s="269"/>
      <c r="D103" s="269"/>
      <c r="E103" s="269"/>
      <c r="F103" s="269"/>
      <c r="G103" s="269"/>
      <c r="H103" s="269"/>
      <c r="I103" s="269"/>
      <c r="J103" s="269"/>
      <c r="K103" s="269"/>
      <c r="L103" s="269"/>
      <c r="M103" s="269"/>
      <c r="N103" s="269"/>
      <c r="O103" s="269"/>
      <c r="P103" s="270"/>
      <c r="BD103" s="75" t="s">
        <v>597</v>
      </c>
      <c r="BE103" s="75">
        <v>50</v>
      </c>
      <c r="BF103" s="140">
        <v>4000</v>
      </c>
      <c r="BG103" s="75">
        <v>1</v>
      </c>
      <c r="BL103" s="75" t="s">
        <v>586</v>
      </c>
      <c r="BM103" s="75">
        <v>6</v>
      </c>
      <c r="BN103" s="75">
        <v>185</v>
      </c>
      <c r="BO103" s="75">
        <v>1</v>
      </c>
    </row>
    <row r="104" spans="1:74" ht="6" customHeight="1">
      <c r="BD104" s="75" t="s">
        <v>599</v>
      </c>
      <c r="BE104" s="75">
        <v>50</v>
      </c>
      <c r="BF104" s="140">
        <v>4000</v>
      </c>
      <c r="BG104" s="75">
        <v>1</v>
      </c>
      <c r="BL104" s="75" t="s">
        <v>324</v>
      </c>
      <c r="BM104" s="75">
        <v>9</v>
      </c>
      <c r="BN104" s="75">
        <v>350</v>
      </c>
      <c r="BO104" s="75">
        <v>1</v>
      </c>
    </row>
    <row r="105" spans="1:74">
      <c r="A105" s="77" t="s">
        <v>10</v>
      </c>
      <c r="B105" s="265"/>
      <c r="C105" s="266"/>
      <c r="D105" s="266"/>
      <c r="E105" s="266"/>
      <c r="F105" s="266"/>
      <c r="G105" s="266"/>
      <c r="H105" s="266"/>
      <c r="I105" s="267"/>
      <c r="J105" s="77" t="s">
        <v>14</v>
      </c>
      <c r="K105" s="265"/>
      <c r="L105" s="266"/>
      <c r="M105" s="266"/>
      <c r="N105" s="266"/>
      <c r="O105" s="266"/>
      <c r="P105" s="267"/>
      <c r="BD105" s="75" t="s">
        <v>601</v>
      </c>
      <c r="BE105" s="75">
        <v>30</v>
      </c>
      <c r="BF105" s="140">
        <v>600</v>
      </c>
      <c r="BG105" s="75">
        <v>1</v>
      </c>
      <c r="BL105" s="75" t="s">
        <v>348</v>
      </c>
      <c r="BM105" s="75">
        <v>9</v>
      </c>
      <c r="BN105" s="75">
        <v>350</v>
      </c>
      <c r="BO105" s="75">
        <v>1</v>
      </c>
    </row>
    <row r="106" spans="1:74" ht="6" customHeight="1">
      <c r="BC106" s="75" t="s">
        <v>361</v>
      </c>
      <c r="BD106" s="75" t="s">
        <v>1164</v>
      </c>
      <c r="BE106" s="75">
        <v>180</v>
      </c>
      <c r="BF106" s="140">
        <v>7500</v>
      </c>
      <c r="BG106" s="75">
        <v>4</v>
      </c>
      <c r="BL106" s="75" t="s">
        <v>352</v>
      </c>
      <c r="BM106" s="75">
        <v>9</v>
      </c>
      <c r="BN106" s="75">
        <v>350</v>
      </c>
      <c r="BO106" s="75">
        <v>1</v>
      </c>
    </row>
    <row r="107" spans="1:74" ht="22.2">
      <c r="A107" s="90" t="s">
        <v>11</v>
      </c>
      <c r="B107" s="91"/>
      <c r="C107" s="91"/>
      <c r="D107" s="91"/>
      <c r="E107" s="91"/>
      <c r="F107" s="91"/>
      <c r="G107" s="91"/>
      <c r="H107" s="91"/>
      <c r="I107" s="91"/>
      <c r="J107" s="91"/>
      <c r="K107" s="91"/>
      <c r="L107" s="91"/>
      <c r="M107" s="91"/>
      <c r="N107" s="91"/>
      <c r="O107" s="91"/>
      <c r="P107" s="91"/>
      <c r="BD107" s="75" t="s">
        <v>603</v>
      </c>
      <c r="BE107" s="75">
        <v>180</v>
      </c>
      <c r="BF107" s="140">
        <v>7000</v>
      </c>
      <c r="BG107" s="75">
        <v>2</v>
      </c>
      <c r="BL107" s="75" t="s">
        <v>359</v>
      </c>
      <c r="BM107" s="75">
        <v>9</v>
      </c>
      <c r="BN107" s="75">
        <v>350</v>
      </c>
      <c r="BO107" s="75">
        <v>1</v>
      </c>
    </row>
    <row r="108" spans="1:74" ht="6" customHeight="1">
      <c r="BD108" s="75" t="s">
        <v>1165</v>
      </c>
      <c r="BE108" s="75">
        <v>180</v>
      </c>
      <c r="BF108" s="140">
        <v>7000</v>
      </c>
      <c r="BG108" s="75">
        <v>2</v>
      </c>
      <c r="BL108" s="75" t="s">
        <v>367</v>
      </c>
      <c r="BM108" s="75">
        <v>9</v>
      </c>
      <c r="BN108" s="75">
        <v>350</v>
      </c>
      <c r="BO108" s="75">
        <v>2</v>
      </c>
    </row>
    <row r="109" spans="1:74">
      <c r="A109" s="224" t="s">
        <v>1096</v>
      </c>
      <c r="B109" s="265"/>
      <c r="C109" s="266"/>
      <c r="D109" s="266"/>
      <c r="E109" s="266"/>
      <c r="F109" s="266"/>
      <c r="G109" s="266"/>
      <c r="H109" s="267"/>
      <c r="I109" s="224" t="s">
        <v>1095</v>
      </c>
      <c r="J109" s="265"/>
      <c r="K109" s="266"/>
      <c r="L109" s="266"/>
      <c r="M109" s="266"/>
      <c r="N109" s="266"/>
      <c r="O109" s="266"/>
      <c r="P109" s="267"/>
      <c r="BD109" s="75" t="s">
        <v>1166</v>
      </c>
      <c r="BE109" s="75">
        <v>120</v>
      </c>
      <c r="BF109" s="140">
        <v>6500</v>
      </c>
      <c r="BG109" s="75">
        <v>4</v>
      </c>
      <c r="BL109" s="75" t="s">
        <v>355</v>
      </c>
      <c r="BM109" s="75">
        <v>9</v>
      </c>
      <c r="BN109" s="75">
        <v>350</v>
      </c>
      <c r="BO109" s="75">
        <v>1</v>
      </c>
    </row>
    <row r="110" spans="1:74" ht="6" customHeight="1">
      <c r="BD110" s="75" t="s">
        <v>606</v>
      </c>
      <c r="BE110" s="75">
        <v>120</v>
      </c>
      <c r="BF110" s="140">
        <v>5000</v>
      </c>
      <c r="BG110" s="75">
        <v>2</v>
      </c>
      <c r="BL110" s="75" t="s">
        <v>363</v>
      </c>
      <c r="BM110" s="75">
        <v>9</v>
      </c>
      <c r="BN110" s="75">
        <v>350</v>
      </c>
      <c r="BO110" s="75">
        <v>2</v>
      </c>
    </row>
    <row r="111" spans="1:74">
      <c r="A111" s="77" t="s">
        <v>5</v>
      </c>
      <c r="B111" s="268"/>
      <c r="C111" s="269"/>
      <c r="D111" s="269"/>
      <c r="E111" s="269"/>
      <c r="F111" s="269"/>
      <c r="G111" s="270"/>
      <c r="H111" s="271" t="s">
        <v>13</v>
      </c>
      <c r="I111" s="260"/>
      <c r="J111" s="268"/>
      <c r="K111" s="269"/>
      <c r="L111" s="269"/>
      <c r="M111" s="269"/>
      <c r="N111" s="269"/>
      <c r="O111" s="269"/>
      <c r="P111" s="270"/>
      <c r="BD111" s="75" t="s">
        <v>609</v>
      </c>
      <c r="BE111" s="75">
        <v>120</v>
      </c>
      <c r="BF111" s="140">
        <v>5000</v>
      </c>
      <c r="BG111" s="75">
        <v>2</v>
      </c>
      <c r="BL111" s="75" t="s">
        <v>329</v>
      </c>
      <c r="BM111" s="75">
        <v>9</v>
      </c>
      <c r="BN111" s="75">
        <v>350</v>
      </c>
      <c r="BO111" s="75">
        <v>1</v>
      </c>
    </row>
    <row r="112" spans="1:74" ht="6" customHeight="1">
      <c r="BD112" s="75" t="s">
        <v>611</v>
      </c>
      <c r="BE112" s="75">
        <v>120</v>
      </c>
      <c r="BF112" s="140">
        <v>5000</v>
      </c>
      <c r="BG112" s="75">
        <v>2</v>
      </c>
      <c r="BL112" s="75" t="s">
        <v>371</v>
      </c>
      <c r="BM112" s="75">
        <v>9</v>
      </c>
      <c r="BN112" s="75">
        <v>350</v>
      </c>
      <c r="BO112" s="75">
        <v>1</v>
      </c>
    </row>
    <row r="113" spans="1:67">
      <c r="A113" s="77" t="s">
        <v>6</v>
      </c>
      <c r="B113" s="265"/>
      <c r="C113" s="266"/>
      <c r="D113" s="266"/>
      <c r="E113" s="266"/>
      <c r="F113" s="266"/>
      <c r="G113" s="266"/>
      <c r="H113" s="266"/>
      <c r="I113" s="266"/>
      <c r="J113" s="266"/>
      <c r="K113" s="266"/>
      <c r="L113" s="266"/>
      <c r="M113" s="266"/>
      <c r="N113" s="266"/>
      <c r="O113" s="266"/>
      <c r="P113" s="267"/>
      <c r="BD113" s="75" t="s">
        <v>613</v>
      </c>
      <c r="BE113" s="75">
        <v>90</v>
      </c>
      <c r="BF113" s="140">
        <v>4000</v>
      </c>
      <c r="BG113" s="75">
        <v>1</v>
      </c>
      <c r="BL113" s="75" t="s">
        <v>375</v>
      </c>
      <c r="BM113" s="75">
        <v>9</v>
      </c>
      <c r="BN113" s="75">
        <v>350</v>
      </c>
      <c r="BO113" s="75">
        <v>1</v>
      </c>
    </row>
    <row r="114" spans="1:67" ht="6" customHeight="1">
      <c r="BD114" s="75" t="s">
        <v>617</v>
      </c>
      <c r="BE114" s="75">
        <v>50</v>
      </c>
      <c r="BF114" s="75">
        <v>5000</v>
      </c>
      <c r="BG114" s="75">
        <v>2</v>
      </c>
      <c r="BL114" s="75" t="s">
        <v>380</v>
      </c>
      <c r="BM114" s="75">
        <v>9</v>
      </c>
      <c r="BN114" s="75">
        <v>350</v>
      </c>
      <c r="BO114" s="75">
        <v>1</v>
      </c>
    </row>
    <row r="115" spans="1:67">
      <c r="A115" s="77" t="s">
        <v>7</v>
      </c>
      <c r="B115" s="265"/>
      <c r="C115" s="266"/>
      <c r="D115" s="266"/>
      <c r="E115" s="266"/>
      <c r="F115" s="266"/>
      <c r="G115" s="266"/>
      <c r="H115" s="266"/>
      <c r="I115" s="266"/>
      <c r="J115" s="266"/>
      <c r="K115" s="266"/>
      <c r="L115" s="266"/>
      <c r="M115" s="266"/>
      <c r="N115" s="266"/>
      <c r="O115" s="266"/>
      <c r="P115" s="267"/>
      <c r="BD115" s="75" t="s">
        <v>621</v>
      </c>
      <c r="BE115" s="75">
        <v>50</v>
      </c>
      <c r="BF115" s="140">
        <v>5000</v>
      </c>
      <c r="BG115" s="75">
        <v>2</v>
      </c>
      <c r="BL115" s="75" t="s">
        <v>386</v>
      </c>
      <c r="BM115" s="75">
        <v>9</v>
      </c>
      <c r="BN115" s="75">
        <v>350</v>
      </c>
      <c r="BO115" s="75">
        <v>2</v>
      </c>
    </row>
    <row r="116" spans="1:67" ht="6" customHeight="1">
      <c r="BD116" s="75" t="s">
        <v>615</v>
      </c>
      <c r="BE116" s="75">
        <v>50</v>
      </c>
      <c r="BF116" s="140">
        <v>4000</v>
      </c>
      <c r="BG116" s="75">
        <v>1</v>
      </c>
      <c r="BL116" s="75" t="s">
        <v>377</v>
      </c>
      <c r="BM116" s="75">
        <v>9</v>
      </c>
      <c r="BN116" s="75">
        <v>350</v>
      </c>
      <c r="BO116" s="75">
        <v>1</v>
      </c>
    </row>
    <row r="117" spans="1:67">
      <c r="A117" s="77" t="s">
        <v>0</v>
      </c>
      <c r="B117" s="268"/>
      <c r="C117" s="269"/>
      <c r="D117" s="269"/>
      <c r="E117" s="269"/>
      <c r="F117" s="269"/>
      <c r="G117" s="269"/>
      <c r="H117" s="269"/>
      <c r="I117" s="269"/>
      <c r="J117" s="269"/>
      <c r="K117" s="269"/>
      <c r="L117" s="269"/>
      <c r="M117" s="269"/>
      <c r="N117" s="269"/>
      <c r="O117" s="269"/>
      <c r="P117" s="270"/>
      <c r="BD117" s="75" t="s">
        <v>619</v>
      </c>
      <c r="BE117" s="75">
        <v>50</v>
      </c>
      <c r="BF117" s="140">
        <v>4000</v>
      </c>
      <c r="BG117" s="75">
        <v>1</v>
      </c>
      <c r="BL117" s="75" t="s">
        <v>383</v>
      </c>
      <c r="BM117" s="75">
        <v>9</v>
      </c>
      <c r="BN117" s="75">
        <v>350</v>
      </c>
      <c r="BO117" s="75">
        <v>2</v>
      </c>
    </row>
    <row r="118" spans="1:67" ht="6" customHeight="1">
      <c r="BD118" s="75" t="s">
        <v>623</v>
      </c>
      <c r="BE118" s="75">
        <v>50</v>
      </c>
      <c r="BF118" s="140">
        <v>4000</v>
      </c>
      <c r="BG118" s="75">
        <v>1</v>
      </c>
      <c r="BL118" s="75" t="s">
        <v>334</v>
      </c>
      <c r="BM118" s="75">
        <v>9</v>
      </c>
      <c r="BN118" s="75">
        <v>350</v>
      </c>
      <c r="BO118" s="75">
        <v>1</v>
      </c>
    </row>
    <row r="119" spans="1:67">
      <c r="A119" s="77" t="s">
        <v>9</v>
      </c>
      <c r="B119" s="268"/>
      <c r="C119" s="269"/>
      <c r="D119" s="269"/>
      <c r="E119" s="269"/>
      <c r="F119" s="269"/>
      <c r="G119" s="269"/>
      <c r="H119" s="269"/>
      <c r="I119" s="269"/>
      <c r="J119" s="269"/>
      <c r="K119" s="269"/>
      <c r="L119" s="269"/>
      <c r="M119" s="269"/>
      <c r="N119" s="269"/>
      <c r="O119" s="269"/>
      <c r="P119" s="270"/>
      <c r="BD119" s="75" t="s">
        <v>625</v>
      </c>
      <c r="BE119" s="75">
        <v>30</v>
      </c>
      <c r="BF119" s="140">
        <v>600</v>
      </c>
      <c r="BG119" s="75">
        <v>2</v>
      </c>
      <c r="BL119" s="75" t="s">
        <v>389</v>
      </c>
      <c r="BM119" s="75">
        <v>9</v>
      </c>
      <c r="BN119" s="75">
        <v>350</v>
      </c>
      <c r="BO119" s="75">
        <v>1</v>
      </c>
    </row>
    <row r="120" spans="1:67" ht="6" customHeight="1">
      <c r="BD120" s="75" t="s">
        <v>627</v>
      </c>
      <c r="BE120" s="75">
        <v>30</v>
      </c>
      <c r="BF120" s="140">
        <v>600</v>
      </c>
      <c r="BG120" s="75">
        <v>1</v>
      </c>
      <c r="BL120" s="75" t="s">
        <v>392</v>
      </c>
      <c r="BM120" s="75">
        <v>9</v>
      </c>
      <c r="BN120" s="75">
        <v>350</v>
      </c>
      <c r="BO120" s="75">
        <v>1</v>
      </c>
    </row>
    <row r="121" spans="1:67">
      <c r="A121" s="77" t="s">
        <v>10</v>
      </c>
      <c r="B121" s="265"/>
      <c r="C121" s="266"/>
      <c r="D121" s="266"/>
      <c r="E121" s="266"/>
      <c r="F121" s="266"/>
      <c r="G121" s="266"/>
      <c r="H121" s="266"/>
      <c r="I121" s="267"/>
      <c r="J121" s="77" t="s">
        <v>14</v>
      </c>
      <c r="K121" s="265"/>
      <c r="L121" s="266"/>
      <c r="M121" s="266"/>
      <c r="N121" s="266"/>
      <c r="O121" s="266"/>
      <c r="P121" s="267"/>
      <c r="BC121" s="75" t="s">
        <v>365</v>
      </c>
      <c r="BD121" s="75" t="s">
        <v>629</v>
      </c>
      <c r="BE121" s="75">
        <v>100</v>
      </c>
      <c r="BF121" s="140">
        <v>5000</v>
      </c>
      <c r="BG121" s="75">
        <v>2</v>
      </c>
      <c r="BL121" s="75" t="s">
        <v>398</v>
      </c>
      <c r="BM121" s="75">
        <v>9</v>
      </c>
      <c r="BN121" s="75">
        <v>350</v>
      </c>
      <c r="BO121" s="75">
        <v>1</v>
      </c>
    </row>
    <row r="122" spans="1:67" ht="6" customHeight="1">
      <c r="BD122" s="75" t="s">
        <v>633</v>
      </c>
      <c r="BE122" s="75">
        <v>50</v>
      </c>
      <c r="BF122" s="140">
        <v>3200</v>
      </c>
      <c r="BG122" s="75">
        <v>2</v>
      </c>
      <c r="BL122" s="75" t="s">
        <v>404</v>
      </c>
      <c r="BM122" s="75">
        <v>9</v>
      </c>
      <c r="BN122" s="75">
        <v>350</v>
      </c>
      <c r="BO122" s="75">
        <v>2</v>
      </c>
    </row>
    <row r="123" spans="1:67" ht="24.9" customHeight="1">
      <c r="A123" s="92" t="s">
        <v>888</v>
      </c>
      <c r="B123" s="93"/>
      <c r="C123" s="93" t="s">
        <v>1136</v>
      </c>
      <c r="D123" s="93"/>
      <c r="E123" s="93"/>
      <c r="F123" s="93"/>
      <c r="G123" s="93"/>
      <c r="H123" s="93"/>
      <c r="I123" s="93"/>
      <c r="J123" s="93"/>
      <c r="K123" s="93"/>
      <c r="L123" s="93"/>
      <c r="M123" s="93"/>
      <c r="N123" s="232"/>
      <c r="O123" s="232"/>
      <c r="P123" s="93"/>
      <c r="AY123" s="85" t="s">
        <v>1118</v>
      </c>
      <c r="AZ123" s="223" t="b">
        <v>0</v>
      </c>
      <c r="BD123" s="75" t="s">
        <v>631</v>
      </c>
      <c r="BE123" s="75">
        <v>50</v>
      </c>
      <c r="BF123" s="140">
        <v>3200</v>
      </c>
      <c r="BG123" s="75">
        <v>1</v>
      </c>
      <c r="BL123" s="75" t="s">
        <v>395</v>
      </c>
      <c r="BM123" s="75">
        <v>9</v>
      </c>
      <c r="BN123" s="75">
        <v>350</v>
      </c>
      <c r="BO123" s="75">
        <v>1</v>
      </c>
    </row>
    <row r="124" spans="1:67" ht="6" customHeight="1">
      <c r="BC124" s="75" t="s">
        <v>373</v>
      </c>
      <c r="BD124" s="75" t="s">
        <v>637</v>
      </c>
      <c r="BE124" s="75">
        <v>180</v>
      </c>
      <c r="BF124" s="140">
        <v>5000</v>
      </c>
      <c r="BG124" s="75">
        <v>1</v>
      </c>
      <c r="BL124" s="75" t="s">
        <v>401</v>
      </c>
      <c r="BM124" s="75">
        <v>9</v>
      </c>
      <c r="BN124" s="75">
        <v>350</v>
      </c>
      <c r="BO124" s="75">
        <v>2</v>
      </c>
    </row>
    <row r="125" spans="1:67">
      <c r="A125" s="77" t="s">
        <v>4</v>
      </c>
      <c r="B125" s="265"/>
      <c r="C125" s="266"/>
      <c r="D125" s="266"/>
      <c r="E125" s="266"/>
      <c r="F125" s="266"/>
      <c r="G125" s="266"/>
      <c r="H125" s="266"/>
      <c r="I125" s="266"/>
      <c r="J125" s="266"/>
      <c r="K125" s="266"/>
      <c r="L125" s="266"/>
      <c r="M125" s="266"/>
      <c r="N125" s="266"/>
      <c r="O125" s="266"/>
      <c r="P125" s="267"/>
      <c r="BC125" s="75" t="s">
        <v>326</v>
      </c>
      <c r="BD125" s="75" t="s">
        <v>641</v>
      </c>
      <c r="BE125" s="75">
        <v>400</v>
      </c>
      <c r="BF125" s="140">
        <v>14000</v>
      </c>
      <c r="BG125" s="75">
        <v>4</v>
      </c>
      <c r="BL125" s="75" t="s">
        <v>339</v>
      </c>
      <c r="BM125" s="75">
        <v>9</v>
      </c>
      <c r="BN125" s="75">
        <v>350</v>
      </c>
      <c r="BO125" s="75">
        <v>1</v>
      </c>
    </row>
    <row r="126" spans="1:67" ht="6" customHeight="1">
      <c r="A126" s="94"/>
      <c r="B126" s="94"/>
      <c r="C126" s="94"/>
      <c r="D126" s="94"/>
      <c r="E126" s="94"/>
      <c r="F126" s="94"/>
      <c r="G126" s="94"/>
      <c r="H126" s="94"/>
      <c r="I126" s="94"/>
      <c r="J126" s="94"/>
      <c r="K126" s="94"/>
      <c r="L126" s="94"/>
      <c r="M126" s="94"/>
      <c r="N126" s="94"/>
      <c r="O126" s="94"/>
      <c r="P126" s="94"/>
      <c r="BD126" s="75" t="s">
        <v>644</v>
      </c>
      <c r="BE126" s="75">
        <v>200</v>
      </c>
      <c r="BF126" s="140">
        <v>21000</v>
      </c>
      <c r="BG126" s="75">
        <v>6</v>
      </c>
      <c r="BL126" s="75" t="s">
        <v>407</v>
      </c>
      <c r="BM126" s="75">
        <v>9</v>
      </c>
      <c r="BN126" s="75">
        <v>350</v>
      </c>
      <c r="BO126" s="75">
        <v>1</v>
      </c>
    </row>
    <row r="127" spans="1:67">
      <c r="A127" s="253" t="s">
        <v>1144</v>
      </c>
      <c r="B127" s="265"/>
      <c r="C127" s="266"/>
      <c r="D127" s="266"/>
      <c r="E127" s="266"/>
      <c r="F127" s="266"/>
      <c r="G127" s="266"/>
      <c r="H127" s="266"/>
      <c r="I127" s="266"/>
      <c r="J127" s="266"/>
      <c r="K127" s="266"/>
      <c r="L127" s="266"/>
      <c r="M127" s="267"/>
      <c r="N127" s="307" t="s">
        <v>1103</v>
      </c>
      <c r="O127" s="308"/>
      <c r="P127" s="252"/>
      <c r="AY127" s="106" t="s">
        <v>1105</v>
      </c>
      <c r="AZ127" s="223" t="b">
        <v>0</v>
      </c>
      <c r="BD127" s="75" t="s">
        <v>1167</v>
      </c>
      <c r="BE127" s="75">
        <v>160</v>
      </c>
      <c r="BF127" s="75">
        <v>7000</v>
      </c>
      <c r="BG127" s="75">
        <v>2</v>
      </c>
      <c r="BL127" s="75" t="s">
        <v>410</v>
      </c>
      <c r="BM127" s="75">
        <v>9</v>
      </c>
      <c r="BN127" s="75">
        <v>350</v>
      </c>
      <c r="BO127" s="75">
        <v>1</v>
      </c>
    </row>
    <row r="128" spans="1:67" ht="6" customHeight="1">
      <c r="BD128" s="75" t="s">
        <v>1168</v>
      </c>
      <c r="BE128" s="75">
        <v>160</v>
      </c>
      <c r="BF128" s="75">
        <v>7000</v>
      </c>
      <c r="BG128" s="75">
        <v>2</v>
      </c>
      <c r="BL128" s="75" t="s">
        <v>416</v>
      </c>
      <c r="BM128" s="75">
        <v>9</v>
      </c>
      <c r="BN128" s="75">
        <v>350</v>
      </c>
      <c r="BO128" s="75">
        <v>1</v>
      </c>
    </row>
    <row r="129" spans="1:67">
      <c r="A129" s="77" t="s">
        <v>5</v>
      </c>
      <c r="B129" s="268"/>
      <c r="C129" s="269"/>
      <c r="D129" s="269"/>
      <c r="E129" s="269"/>
      <c r="F129" s="269"/>
      <c r="G129" s="270"/>
      <c r="H129" s="271" t="s">
        <v>13</v>
      </c>
      <c r="I129" s="260"/>
      <c r="J129" s="268"/>
      <c r="K129" s="269"/>
      <c r="L129" s="269"/>
      <c r="M129" s="269"/>
      <c r="N129" s="269"/>
      <c r="O129" s="269"/>
      <c r="P129" s="270"/>
      <c r="BD129" s="75" t="s">
        <v>1169</v>
      </c>
      <c r="BE129" s="75">
        <v>140</v>
      </c>
      <c r="BF129" s="140">
        <v>5000</v>
      </c>
      <c r="BG129" s="75">
        <v>2</v>
      </c>
      <c r="BL129" s="75" t="s">
        <v>422</v>
      </c>
      <c r="BM129" s="75">
        <v>9</v>
      </c>
      <c r="BN129" s="75">
        <v>350</v>
      </c>
      <c r="BO129" s="75">
        <v>2</v>
      </c>
    </row>
    <row r="130" spans="1:67" ht="6" customHeight="1">
      <c r="BD130" s="75" t="s">
        <v>1170</v>
      </c>
      <c r="BE130" s="75">
        <v>140</v>
      </c>
      <c r="BF130" s="140">
        <v>5000</v>
      </c>
      <c r="BG130" s="75">
        <v>2</v>
      </c>
      <c r="BL130" s="75" t="s">
        <v>413</v>
      </c>
      <c r="BM130" s="75">
        <v>9</v>
      </c>
      <c r="BN130" s="75">
        <v>350</v>
      </c>
      <c r="BO130" s="75">
        <v>1</v>
      </c>
    </row>
    <row r="131" spans="1:67">
      <c r="A131" s="77" t="s">
        <v>6</v>
      </c>
      <c r="B131" s="265"/>
      <c r="C131" s="266"/>
      <c r="D131" s="266"/>
      <c r="E131" s="266"/>
      <c r="F131" s="266"/>
      <c r="G131" s="266"/>
      <c r="H131" s="266"/>
      <c r="I131" s="266"/>
      <c r="J131" s="266"/>
      <c r="K131" s="266"/>
      <c r="L131" s="266"/>
      <c r="M131" s="266"/>
      <c r="N131" s="266"/>
      <c r="O131" s="266"/>
      <c r="P131" s="267"/>
      <c r="BD131" s="75" t="s">
        <v>646</v>
      </c>
      <c r="BE131" s="75">
        <v>100</v>
      </c>
      <c r="BF131" s="140">
        <v>5000</v>
      </c>
      <c r="BG131" s="75">
        <v>2</v>
      </c>
      <c r="BL131" s="75" t="s">
        <v>419</v>
      </c>
      <c r="BM131" s="75">
        <v>9</v>
      </c>
      <c r="BN131" s="75">
        <v>350</v>
      </c>
      <c r="BO131" s="75">
        <v>2</v>
      </c>
    </row>
    <row r="132" spans="1:67" ht="6" customHeight="1">
      <c r="BD132" s="75" t="s">
        <v>648</v>
      </c>
      <c r="BE132" s="75">
        <v>100</v>
      </c>
      <c r="BF132" s="75">
        <v>5000</v>
      </c>
      <c r="BG132" s="75">
        <v>2</v>
      </c>
      <c r="BL132" s="75" t="s">
        <v>342</v>
      </c>
      <c r="BM132" s="75">
        <v>9</v>
      </c>
      <c r="BN132" s="75">
        <v>350</v>
      </c>
      <c r="BO132" s="75">
        <v>1</v>
      </c>
    </row>
    <row r="133" spans="1:67">
      <c r="A133" s="77" t="s">
        <v>7</v>
      </c>
      <c r="B133" s="265"/>
      <c r="C133" s="266"/>
      <c r="D133" s="266"/>
      <c r="E133" s="266"/>
      <c r="F133" s="266"/>
      <c r="G133" s="266"/>
      <c r="H133" s="266"/>
      <c r="I133" s="266"/>
      <c r="J133" s="266"/>
      <c r="K133" s="266"/>
      <c r="L133" s="266"/>
      <c r="M133" s="266"/>
      <c r="N133" s="266"/>
      <c r="O133" s="266"/>
      <c r="P133" s="267"/>
      <c r="BD133" s="75" t="s">
        <v>681</v>
      </c>
      <c r="BE133" s="75">
        <v>50</v>
      </c>
      <c r="BF133" s="75">
        <v>3000</v>
      </c>
      <c r="BG133" s="75">
        <v>1</v>
      </c>
      <c r="BL133" s="75" t="s">
        <v>425</v>
      </c>
      <c r="BM133" s="75">
        <v>9</v>
      </c>
      <c r="BN133" s="75">
        <v>350</v>
      </c>
      <c r="BO133" s="75">
        <v>1</v>
      </c>
    </row>
    <row r="134" spans="1:67" ht="6" customHeight="1">
      <c r="BD134" s="75" t="s">
        <v>682</v>
      </c>
      <c r="BE134" s="75">
        <v>50</v>
      </c>
      <c r="BF134" s="140">
        <v>3400</v>
      </c>
      <c r="BG134" s="75">
        <v>1</v>
      </c>
      <c r="BL134" s="75" t="s">
        <v>427</v>
      </c>
      <c r="BM134" s="75">
        <v>9</v>
      </c>
      <c r="BN134" s="75">
        <v>350</v>
      </c>
      <c r="BO134" s="75">
        <v>1</v>
      </c>
    </row>
    <row r="135" spans="1:67">
      <c r="A135" s="227" t="s">
        <v>1098</v>
      </c>
      <c r="B135" s="265"/>
      <c r="C135" s="266"/>
      <c r="D135" s="266"/>
      <c r="E135" s="266"/>
      <c r="F135" s="266"/>
      <c r="G135" s="266"/>
      <c r="H135" s="267"/>
      <c r="I135" s="85" t="s">
        <v>1140</v>
      </c>
      <c r="J135" s="265"/>
      <c r="K135" s="266"/>
      <c r="L135" s="266"/>
      <c r="M135" s="266"/>
      <c r="N135" s="266"/>
      <c r="O135" s="266"/>
      <c r="P135" s="267"/>
      <c r="BD135" s="75" t="s">
        <v>684</v>
      </c>
      <c r="BE135" s="75">
        <v>50</v>
      </c>
      <c r="BF135" s="140">
        <v>4000</v>
      </c>
      <c r="BG135" s="75">
        <v>1</v>
      </c>
      <c r="BL135" s="75" t="s">
        <v>429</v>
      </c>
      <c r="BM135" s="75">
        <v>9</v>
      </c>
      <c r="BN135" s="75">
        <v>350</v>
      </c>
      <c r="BO135" s="75">
        <v>2</v>
      </c>
    </row>
    <row r="136" spans="1:67" ht="6" customHeight="1">
      <c r="BD136" s="75" t="s">
        <v>685</v>
      </c>
      <c r="BE136" s="75">
        <v>50</v>
      </c>
      <c r="BF136" s="140">
        <v>4000</v>
      </c>
      <c r="BG136" s="75">
        <v>1</v>
      </c>
      <c r="BL136" s="75" t="s">
        <v>345</v>
      </c>
      <c r="BM136" s="75">
        <v>9</v>
      </c>
      <c r="BN136" s="75">
        <v>350</v>
      </c>
      <c r="BO136" s="75">
        <v>1</v>
      </c>
    </row>
    <row r="137" spans="1:67" ht="22.2">
      <c r="A137" s="88" t="s">
        <v>8</v>
      </c>
      <c r="B137" s="89"/>
      <c r="C137" s="89"/>
      <c r="D137" s="89"/>
      <c r="E137" s="89"/>
      <c r="F137" s="89"/>
      <c r="G137" s="89"/>
      <c r="H137" s="89"/>
      <c r="I137" s="89"/>
      <c r="J137" s="89"/>
      <c r="K137" s="89"/>
      <c r="L137" s="89"/>
      <c r="M137" s="89"/>
      <c r="N137" s="89"/>
      <c r="O137" s="89"/>
      <c r="P137" s="89"/>
      <c r="BD137" s="75" t="s">
        <v>687</v>
      </c>
      <c r="BE137" s="75">
        <v>50</v>
      </c>
      <c r="BF137" s="140">
        <v>4000</v>
      </c>
      <c r="BG137" s="75">
        <v>1</v>
      </c>
      <c r="BL137" s="75" t="s">
        <v>431</v>
      </c>
      <c r="BM137" s="75">
        <v>9</v>
      </c>
      <c r="BN137" s="75">
        <v>350</v>
      </c>
      <c r="BO137" s="75">
        <v>1</v>
      </c>
    </row>
    <row r="138" spans="1:67" ht="6" customHeight="1">
      <c r="BD138" s="75" t="s">
        <v>688</v>
      </c>
      <c r="BE138" s="75">
        <v>50</v>
      </c>
      <c r="BF138" s="140">
        <v>4000</v>
      </c>
      <c r="BG138" s="75">
        <v>1</v>
      </c>
      <c r="BL138" s="75" t="s">
        <v>433</v>
      </c>
      <c r="BM138" s="75">
        <v>9</v>
      </c>
      <c r="BN138" s="75">
        <v>350</v>
      </c>
      <c r="BO138" s="75">
        <v>1</v>
      </c>
    </row>
    <row r="139" spans="1:67">
      <c r="A139" s="224" t="s">
        <v>1096</v>
      </c>
      <c r="B139" s="265"/>
      <c r="C139" s="266"/>
      <c r="D139" s="266"/>
      <c r="E139" s="266"/>
      <c r="F139" s="266"/>
      <c r="G139" s="266"/>
      <c r="H139" s="267"/>
      <c r="I139" s="224" t="s">
        <v>1095</v>
      </c>
      <c r="J139" s="265"/>
      <c r="K139" s="266"/>
      <c r="L139" s="266"/>
      <c r="M139" s="266"/>
      <c r="N139" s="266"/>
      <c r="O139" s="266"/>
      <c r="P139" s="267"/>
      <c r="BD139" s="75" t="s">
        <v>689</v>
      </c>
      <c r="BE139" s="75">
        <v>50</v>
      </c>
      <c r="BF139" s="140">
        <v>3800</v>
      </c>
      <c r="BG139" s="75">
        <v>1</v>
      </c>
      <c r="BL139" s="75" t="s">
        <v>435</v>
      </c>
      <c r="BM139" s="75">
        <v>9</v>
      </c>
      <c r="BN139" s="75">
        <v>350</v>
      </c>
      <c r="BO139" s="75">
        <v>2</v>
      </c>
    </row>
    <row r="140" spans="1:67" ht="6" customHeight="1">
      <c r="BD140" s="75" t="s">
        <v>690</v>
      </c>
      <c r="BE140" s="75">
        <v>50</v>
      </c>
      <c r="BF140" s="140">
        <v>4000</v>
      </c>
      <c r="BG140" s="75">
        <v>1</v>
      </c>
      <c r="BJ140" s="75" t="s">
        <v>1225</v>
      </c>
      <c r="BK140" s="75" t="s">
        <v>1190</v>
      </c>
      <c r="BL140" s="75" t="s">
        <v>1226</v>
      </c>
      <c r="BM140" s="75">
        <v>6</v>
      </c>
      <c r="BN140" s="75">
        <v>219.8</v>
      </c>
      <c r="BO140" s="75">
        <v>1</v>
      </c>
    </row>
    <row r="141" spans="1:67">
      <c r="A141" s="77" t="s">
        <v>0</v>
      </c>
      <c r="B141" s="268"/>
      <c r="C141" s="269"/>
      <c r="D141" s="269"/>
      <c r="E141" s="269"/>
      <c r="F141" s="269"/>
      <c r="G141" s="269"/>
      <c r="H141" s="269"/>
      <c r="I141" s="269"/>
      <c r="J141" s="269"/>
      <c r="K141" s="269"/>
      <c r="L141" s="269"/>
      <c r="M141" s="269"/>
      <c r="N141" s="269"/>
      <c r="O141" s="269"/>
      <c r="P141" s="270"/>
      <c r="BD141" s="75" t="s">
        <v>692</v>
      </c>
      <c r="BE141" s="75">
        <v>35</v>
      </c>
      <c r="BF141" s="140">
        <v>600</v>
      </c>
      <c r="BG141" s="75">
        <v>1</v>
      </c>
      <c r="BL141" s="75" t="s">
        <v>1227</v>
      </c>
      <c r="BM141" s="75">
        <v>6</v>
      </c>
      <c r="BN141" s="75">
        <v>189.8</v>
      </c>
      <c r="BO141" s="75">
        <v>1</v>
      </c>
    </row>
    <row r="142" spans="1:67" ht="6" customHeight="1">
      <c r="BD142" s="75" t="s">
        <v>693</v>
      </c>
      <c r="BE142" s="75">
        <v>35</v>
      </c>
      <c r="BF142" s="140">
        <v>600</v>
      </c>
      <c r="BG142" s="75">
        <v>1</v>
      </c>
      <c r="BJ142" s="75" t="s">
        <v>354</v>
      </c>
      <c r="BK142" s="75" t="s">
        <v>1190</v>
      </c>
      <c r="BL142" s="75" t="s">
        <v>592</v>
      </c>
      <c r="BM142" s="75">
        <v>6</v>
      </c>
      <c r="BN142" s="75">
        <v>250</v>
      </c>
      <c r="BO142" s="75">
        <v>1</v>
      </c>
    </row>
    <row r="143" spans="1:67">
      <c r="A143" s="77" t="s">
        <v>9</v>
      </c>
      <c r="B143" s="268"/>
      <c r="C143" s="269"/>
      <c r="D143" s="269"/>
      <c r="E143" s="269"/>
      <c r="F143" s="269"/>
      <c r="G143" s="269"/>
      <c r="H143" s="269"/>
      <c r="I143" s="269"/>
      <c r="J143" s="269"/>
      <c r="K143" s="269"/>
      <c r="L143" s="269"/>
      <c r="M143" s="269"/>
      <c r="N143" s="269"/>
      <c r="O143" s="269"/>
      <c r="P143" s="270"/>
      <c r="BD143" s="75" t="s">
        <v>695</v>
      </c>
      <c r="BE143" s="75">
        <v>25</v>
      </c>
      <c r="BF143" s="140">
        <v>600</v>
      </c>
      <c r="BG143" s="75">
        <v>1</v>
      </c>
      <c r="BL143" s="75" t="s">
        <v>594</v>
      </c>
      <c r="BM143" s="75">
        <v>6</v>
      </c>
      <c r="BN143" s="75">
        <v>325</v>
      </c>
      <c r="BO143" s="75">
        <v>1</v>
      </c>
    </row>
    <row r="144" spans="1:67" ht="6" customHeight="1">
      <c r="BD144" s="75" t="s">
        <v>696</v>
      </c>
      <c r="BE144" s="75">
        <v>25</v>
      </c>
      <c r="BF144" s="140">
        <v>600</v>
      </c>
      <c r="BG144" s="75">
        <v>1</v>
      </c>
      <c r="BL144" s="75" t="s">
        <v>596</v>
      </c>
      <c r="BM144" s="75">
        <v>6</v>
      </c>
      <c r="BN144" s="75">
        <v>275</v>
      </c>
      <c r="BO144" s="75">
        <v>1</v>
      </c>
    </row>
    <row r="145" spans="1:67">
      <c r="A145" s="77" t="s">
        <v>10</v>
      </c>
      <c r="B145" s="265"/>
      <c r="C145" s="266"/>
      <c r="D145" s="266"/>
      <c r="E145" s="266"/>
      <c r="F145" s="266"/>
      <c r="G145" s="266"/>
      <c r="H145" s="266"/>
      <c r="I145" s="267"/>
      <c r="J145" s="77" t="s">
        <v>14</v>
      </c>
      <c r="K145" s="265"/>
      <c r="L145" s="266"/>
      <c r="M145" s="266"/>
      <c r="N145" s="266"/>
      <c r="O145" s="266"/>
      <c r="P145" s="267"/>
      <c r="BD145" s="75" t="s">
        <v>699</v>
      </c>
      <c r="BE145" s="75">
        <v>25</v>
      </c>
      <c r="BF145" s="140">
        <v>600</v>
      </c>
      <c r="BG145" s="75">
        <v>1</v>
      </c>
      <c r="BL145" s="75" t="s">
        <v>598</v>
      </c>
      <c r="BM145" s="75">
        <v>6</v>
      </c>
      <c r="BN145" s="75">
        <v>350</v>
      </c>
      <c r="BO145" s="75">
        <v>1</v>
      </c>
    </row>
    <row r="146" spans="1:67" ht="6" customHeight="1">
      <c r="BD146" s="75" t="s">
        <v>700</v>
      </c>
      <c r="BE146" s="75">
        <v>25</v>
      </c>
      <c r="BF146" s="140">
        <v>600</v>
      </c>
      <c r="BG146" s="75">
        <v>1</v>
      </c>
      <c r="BL146" s="75" t="s">
        <v>600</v>
      </c>
      <c r="BM146" s="75">
        <v>6</v>
      </c>
      <c r="BN146" s="75">
        <v>285</v>
      </c>
      <c r="BO146" s="75">
        <v>1</v>
      </c>
    </row>
    <row r="147" spans="1:67" ht="22.2">
      <c r="A147" s="90" t="s">
        <v>11</v>
      </c>
      <c r="B147" s="91"/>
      <c r="C147" s="91"/>
      <c r="D147" s="91"/>
      <c r="E147" s="91"/>
      <c r="F147" s="91"/>
      <c r="G147" s="91"/>
      <c r="H147" s="91"/>
      <c r="I147" s="91"/>
      <c r="J147" s="91"/>
      <c r="K147" s="91"/>
      <c r="L147" s="91"/>
      <c r="M147" s="91"/>
      <c r="N147" s="91"/>
      <c r="O147" s="91"/>
      <c r="P147" s="91"/>
      <c r="BC147" s="75" t="s">
        <v>382</v>
      </c>
      <c r="BD147" s="75" t="s">
        <v>1171</v>
      </c>
      <c r="BE147" s="75">
        <v>157</v>
      </c>
      <c r="BF147" s="140">
        <v>5000</v>
      </c>
      <c r="BG147" s="75">
        <v>1</v>
      </c>
      <c r="BL147" s="75" t="s">
        <v>602</v>
      </c>
      <c r="BM147" s="75">
        <v>6</v>
      </c>
      <c r="BN147" s="75">
        <v>350</v>
      </c>
      <c r="BO147" s="75">
        <v>1</v>
      </c>
    </row>
    <row r="148" spans="1:67" ht="6" customHeight="1">
      <c r="BD148" s="75" t="s">
        <v>1172</v>
      </c>
      <c r="BE148" s="75">
        <v>157</v>
      </c>
      <c r="BF148" s="140">
        <v>5000</v>
      </c>
      <c r="BG148" s="75">
        <v>1</v>
      </c>
      <c r="BL148" s="75" t="s">
        <v>604</v>
      </c>
      <c r="BM148" s="75">
        <v>6</v>
      </c>
      <c r="BN148" s="75">
        <v>295</v>
      </c>
      <c r="BO148" s="75">
        <v>1</v>
      </c>
    </row>
    <row r="149" spans="1:67">
      <c r="A149" s="224" t="s">
        <v>1096</v>
      </c>
      <c r="B149" s="265"/>
      <c r="C149" s="266"/>
      <c r="D149" s="266"/>
      <c r="E149" s="266"/>
      <c r="F149" s="266"/>
      <c r="G149" s="266"/>
      <c r="H149" s="267"/>
      <c r="I149" s="224" t="s">
        <v>1095</v>
      </c>
      <c r="J149" s="265"/>
      <c r="K149" s="266"/>
      <c r="L149" s="266"/>
      <c r="M149" s="266"/>
      <c r="N149" s="266"/>
      <c r="O149" s="266"/>
      <c r="P149" s="267"/>
      <c r="BD149" s="75" t="s">
        <v>1173</v>
      </c>
      <c r="BE149" s="75">
        <v>157</v>
      </c>
      <c r="BF149" s="140">
        <v>5000</v>
      </c>
      <c r="BG149" s="75">
        <v>1</v>
      </c>
      <c r="BL149" s="75" t="s">
        <v>605</v>
      </c>
      <c r="BM149" s="75">
        <v>6</v>
      </c>
      <c r="BN149" s="75">
        <v>350</v>
      </c>
      <c r="BO149" s="75">
        <v>1</v>
      </c>
    </row>
    <row r="150" spans="1:67" ht="6" customHeight="1">
      <c r="BD150" s="75" t="s">
        <v>704</v>
      </c>
      <c r="BE150" s="75">
        <v>50</v>
      </c>
      <c r="BF150" s="140">
        <v>3300</v>
      </c>
      <c r="BG150" s="75">
        <v>1</v>
      </c>
      <c r="BL150" s="75" t="s">
        <v>607</v>
      </c>
      <c r="BM150" s="75">
        <v>3</v>
      </c>
      <c r="BN150" s="75">
        <v>104</v>
      </c>
      <c r="BO150" s="75">
        <v>1</v>
      </c>
    </row>
    <row r="151" spans="1:67">
      <c r="A151" s="77" t="s">
        <v>5</v>
      </c>
      <c r="B151" s="268"/>
      <c r="C151" s="269"/>
      <c r="D151" s="269"/>
      <c r="E151" s="269"/>
      <c r="F151" s="269"/>
      <c r="G151" s="270"/>
      <c r="H151" s="271" t="s">
        <v>13</v>
      </c>
      <c r="I151" s="306"/>
      <c r="J151" s="268"/>
      <c r="K151" s="269"/>
      <c r="L151" s="269"/>
      <c r="M151" s="269"/>
      <c r="N151" s="269"/>
      <c r="O151" s="269"/>
      <c r="P151" s="270"/>
      <c r="BD151" s="75" t="s">
        <v>705</v>
      </c>
      <c r="BE151" s="75">
        <v>50</v>
      </c>
      <c r="BF151" s="140">
        <v>3790</v>
      </c>
      <c r="BG151" s="75">
        <v>1</v>
      </c>
      <c r="BL151" s="75" t="s">
        <v>608</v>
      </c>
      <c r="BM151" s="75">
        <v>3</v>
      </c>
      <c r="BN151" s="75">
        <v>179</v>
      </c>
      <c r="BO151" s="75">
        <v>1</v>
      </c>
    </row>
    <row r="152" spans="1:67" ht="6" customHeight="1">
      <c r="BD152" s="75" t="s">
        <v>707</v>
      </c>
      <c r="BE152" s="75">
        <v>50</v>
      </c>
      <c r="BF152" s="140">
        <v>3550</v>
      </c>
      <c r="BG152" s="75">
        <v>1</v>
      </c>
      <c r="BL152" s="75" t="s">
        <v>610</v>
      </c>
      <c r="BM152" s="75">
        <v>3</v>
      </c>
      <c r="BN152" s="75">
        <v>116</v>
      </c>
      <c r="BO152" s="75">
        <v>1</v>
      </c>
    </row>
    <row r="153" spans="1:67">
      <c r="A153" s="77" t="s">
        <v>6</v>
      </c>
      <c r="B153" s="265"/>
      <c r="C153" s="266"/>
      <c r="D153" s="266"/>
      <c r="E153" s="266"/>
      <c r="F153" s="266"/>
      <c r="G153" s="266"/>
      <c r="H153" s="266"/>
      <c r="I153" s="266"/>
      <c r="J153" s="266"/>
      <c r="K153" s="266"/>
      <c r="L153" s="266"/>
      <c r="M153" s="266"/>
      <c r="N153" s="266"/>
      <c r="O153" s="266"/>
      <c r="P153" s="267"/>
      <c r="BD153" s="75" t="s">
        <v>708</v>
      </c>
      <c r="BE153" s="75">
        <v>30</v>
      </c>
      <c r="BF153" s="140">
        <v>600</v>
      </c>
      <c r="BG153" s="75">
        <v>1</v>
      </c>
      <c r="BL153" s="75" t="s">
        <v>612</v>
      </c>
      <c r="BM153" s="75">
        <v>3</v>
      </c>
      <c r="BN153" s="75">
        <v>191</v>
      </c>
      <c r="BO153" s="75">
        <v>1</v>
      </c>
    </row>
    <row r="154" spans="1:67" ht="6" customHeight="1">
      <c r="BD154" s="75" t="s">
        <v>709</v>
      </c>
      <c r="BE154" s="75">
        <v>30</v>
      </c>
      <c r="BF154" s="140">
        <v>600</v>
      </c>
      <c r="BG154" s="75">
        <v>1</v>
      </c>
      <c r="BJ154" s="75" t="s">
        <v>1134</v>
      </c>
      <c r="BK154" s="75" t="s">
        <v>1190</v>
      </c>
      <c r="BL154" s="75" t="s">
        <v>870</v>
      </c>
      <c r="BM154" s="75">
        <v>6</v>
      </c>
      <c r="BN154" s="75">
        <v>202</v>
      </c>
      <c r="BO154" s="75">
        <v>1</v>
      </c>
    </row>
    <row r="155" spans="1:67">
      <c r="A155" s="77" t="s">
        <v>7</v>
      </c>
      <c r="B155" s="265"/>
      <c r="C155" s="266"/>
      <c r="D155" s="266"/>
      <c r="E155" s="266"/>
      <c r="F155" s="266"/>
      <c r="G155" s="266"/>
      <c r="H155" s="266"/>
      <c r="I155" s="266"/>
      <c r="J155" s="266"/>
      <c r="K155" s="266"/>
      <c r="L155" s="266"/>
      <c r="M155" s="266"/>
      <c r="N155" s="266"/>
      <c r="O155" s="266"/>
      <c r="P155" s="267"/>
      <c r="BD155" s="75" t="s">
        <v>711</v>
      </c>
      <c r="BE155" s="75">
        <v>30</v>
      </c>
      <c r="BF155" s="140">
        <v>600</v>
      </c>
      <c r="BG155" s="75">
        <v>1</v>
      </c>
      <c r="BL155" s="75" t="s">
        <v>869</v>
      </c>
      <c r="BM155" s="75">
        <v>6</v>
      </c>
      <c r="BN155" s="75">
        <v>202</v>
      </c>
      <c r="BO155" s="75">
        <v>1</v>
      </c>
    </row>
    <row r="156" spans="1:67" ht="6" customHeight="1">
      <c r="BC156" s="75" t="s">
        <v>385</v>
      </c>
      <c r="BD156" s="75" t="s">
        <v>713</v>
      </c>
      <c r="BE156" s="75">
        <v>240</v>
      </c>
      <c r="BF156" s="140">
        <v>7000</v>
      </c>
      <c r="BG156" s="75">
        <v>2</v>
      </c>
      <c r="BJ156" s="75" t="s">
        <v>365</v>
      </c>
      <c r="BK156" s="75" t="s">
        <v>1190</v>
      </c>
      <c r="BL156" s="75" t="s">
        <v>614</v>
      </c>
      <c r="BM156" s="75">
        <v>6</v>
      </c>
      <c r="BN156" s="75">
        <v>75</v>
      </c>
      <c r="BO156" s="75">
        <v>1</v>
      </c>
    </row>
    <row r="157" spans="1:67">
      <c r="A157" s="77" t="s">
        <v>0</v>
      </c>
      <c r="B157" s="268"/>
      <c r="C157" s="269"/>
      <c r="D157" s="269"/>
      <c r="E157" s="269"/>
      <c r="F157" s="269"/>
      <c r="G157" s="269"/>
      <c r="H157" s="269"/>
      <c r="I157" s="269"/>
      <c r="J157" s="269"/>
      <c r="K157" s="269"/>
      <c r="L157" s="269"/>
      <c r="M157" s="269"/>
      <c r="N157" s="269"/>
      <c r="O157" s="269"/>
      <c r="P157" s="270"/>
      <c r="BD157" s="75" t="s">
        <v>715</v>
      </c>
      <c r="BE157" s="75">
        <v>240</v>
      </c>
      <c r="BF157" s="140">
        <v>7000</v>
      </c>
      <c r="BG157" s="75">
        <v>2</v>
      </c>
      <c r="BJ157" s="75" t="s">
        <v>1128</v>
      </c>
      <c r="BK157" s="75" t="s">
        <v>1190</v>
      </c>
      <c r="BL157" s="75" t="s">
        <v>616</v>
      </c>
      <c r="BM157" s="75">
        <v>6</v>
      </c>
      <c r="BN157" s="75">
        <v>205</v>
      </c>
      <c r="BO157" s="75">
        <v>1</v>
      </c>
    </row>
    <row r="158" spans="1:67" ht="6" customHeight="1">
      <c r="BD158" s="75" t="s">
        <v>717</v>
      </c>
      <c r="BE158" s="75">
        <v>150</v>
      </c>
      <c r="BF158" s="140">
        <v>5000</v>
      </c>
      <c r="BG158" s="75">
        <v>1</v>
      </c>
      <c r="BL158" s="75" t="s">
        <v>618</v>
      </c>
      <c r="BM158" s="75">
        <v>6</v>
      </c>
      <c r="BN158" s="75">
        <v>262</v>
      </c>
      <c r="BO158" s="75">
        <v>1</v>
      </c>
    </row>
    <row r="159" spans="1:67">
      <c r="A159" s="77" t="s">
        <v>9</v>
      </c>
      <c r="B159" s="268"/>
      <c r="C159" s="269"/>
      <c r="D159" s="269"/>
      <c r="E159" s="269"/>
      <c r="F159" s="269"/>
      <c r="G159" s="269"/>
      <c r="H159" s="269"/>
      <c r="I159" s="269"/>
      <c r="J159" s="269"/>
      <c r="K159" s="269"/>
      <c r="L159" s="269"/>
      <c r="M159" s="269"/>
      <c r="N159" s="269"/>
      <c r="O159" s="269"/>
      <c r="P159" s="270"/>
      <c r="BC159" s="75" t="s">
        <v>409</v>
      </c>
      <c r="BD159" s="75" t="s">
        <v>807</v>
      </c>
      <c r="BE159" s="75">
        <v>50</v>
      </c>
      <c r="BF159" s="140">
        <v>3600</v>
      </c>
      <c r="BG159" s="75">
        <v>1</v>
      </c>
      <c r="BL159" s="75" t="s">
        <v>620</v>
      </c>
      <c r="BM159" s="75">
        <v>6</v>
      </c>
      <c r="BN159" s="75">
        <v>309</v>
      </c>
      <c r="BO159" s="75">
        <v>2</v>
      </c>
    </row>
    <row r="160" spans="1:67" ht="6" customHeight="1">
      <c r="BC160" s="75" t="s">
        <v>424</v>
      </c>
      <c r="BD160" s="75" t="s">
        <v>881</v>
      </c>
      <c r="BE160" s="75">
        <v>20</v>
      </c>
      <c r="BF160" s="140">
        <v>600</v>
      </c>
      <c r="BG160" s="75">
        <v>1</v>
      </c>
      <c r="BL160" s="75" t="s">
        <v>622</v>
      </c>
      <c r="BM160" s="75">
        <v>6</v>
      </c>
      <c r="BN160" s="75">
        <v>350</v>
      </c>
      <c r="BO160" s="75">
        <v>2</v>
      </c>
    </row>
    <row r="161" spans="1:67">
      <c r="A161" s="77" t="s">
        <v>10</v>
      </c>
      <c r="B161" s="265"/>
      <c r="C161" s="266"/>
      <c r="D161" s="266"/>
      <c r="E161" s="266"/>
      <c r="F161" s="266"/>
      <c r="G161" s="266"/>
      <c r="H161" s="266"/>
      <c r="I161" s="267"/>
      <c r="J161" s="77" t="s">
        <v>14</v>
      </c>
      <c r="K161" s="265"/>
      <c r="L161" s="266"/>
      <c r="M161" s="266"/>
      <c r="N161" s="266"/>
      <c r="O161" s="266"/>
      <c r="P161" s="267"/>
      <c r="BC161" s="75" t="s">
        <v>1152</v>
      </c>
      <c r="BD161" s="75" t="s">
        <v>1174</v>
      </c>
      <c r="BE161" s="75">
        <v>240</v>
      </c>
      <c r="BF161" s="140">
        <v>7000</v>
      </c>
      <c r="BG161" s="75">
        <v>2</v>
      </c>
      <c r="BL161" s="75" t="s">
        <v>624</v>
      </c>
      <c r="BM161" s="75">
        <v>6</v>
      </c>
      <c r="BN161" s="75">
        <v>110</v>
      </c>
      <c r="BO161" s="75">
        <v>1</v>
      </c>
    </row>
    <row r="162" spans="1:67" ht="6" customHeight="1">
      <c r="BD162" s="75" t="s">
        <v>1175</v>
      </c>
      <c r="BE162" s="75">
        <v>200</v>
      </c>
      <c r="BF162" s="140">
        <v>7000</v>
      </c>
      <c r="BG162" s="75">
        <v>2</v>
      </c>
      <c r="BL162" s="75" t="s">
        <v>626</v>
      </c>
      <c r="BM162" s="75">
        <v>6</v>
      </c>
      <c r="BN162" s="75">
        <v>110</v>
      </c>
      <c r="BO162" s="75">
        <v>1</v>
      </c>
    </row>
    <row r="163" spans="1:67" ht="24.9" customHeight="1">
      <c r="A163" s="92" t="s">
        <v>889</v>
      </c>
      <c r="B163" s="93"/>
      <c r="C163" s="93" t="s">
        <v>1136</v>
      </c>
      <c r="D163" s="93"/>
      <c r="E163" s="93"/>
      <c r="F163" s="93"/>
      <c r="G163" s="93"/>
      <c r="H163" s="93"/>
      <c r="I163" s="93"/>
      <c r="J163" s="93"/>
      <c r="K163" s="93"/>
      <c r="L163" s="93"/>
      <c r="M163" s="93"/>
      <c r="N163" s="232"/>
      <c r="O163" s="232"/>
      <c r="P163" s="93"/>
      <c r="AY163" s="85" t="s">
        <v>1117</v>
      </c>
      <c r="AZ163" s="223" t="b">
        <v>0</v>
      </c>
      <c r="BD163" s="75" t="s">
        <v>1176</v>
      </c>
      <c r="BE163" s="75">
        <v>160</v>
      </c>
      <c r="BF163" s="140">
        <v>5000</v>
      </c>
      <c r="BG163" s="75">
        <v>1</v>
      </c>
      <c r="BL163" s="75" t="s">
        <v>628</v>
      </c>
      <c r="BM163" s="75">
        <v>6</v>
      </c>
      <c r="BN163" s="75">
        <v>96</v>
      </c>
      <c r="BO163" s="75">
        <v>1</v>
      </c>
    </row>
    <row r="164" spans="1:67" ht="6" customHeight="1">
      <c r="BD164" s="75" t="s">
        <v>1177</v>
      </c>
      <c r="BE164" s="75">
        <v>120</v>
      </c>
      <c r="BF164" s="140">
        <v>4000</v>
      </c>
      <c r="BG164" s="75">
        <v>1</v>
      </c>
      <c r="BL164" s="75" t="s">
        <v>630</v>
      </c>
      <c r="BM164" s="75">
        <v>6</v>
      </c>
      <c r="BN164" s="75">
        <v>111</v>
      </c>
      <c r="BO164" s="75">
        <v>1</v>
      </c>
    </row>
    <row r="165" spans="1:67">
      <c r="A165" s="77" t="s">
        <v>4</v>
      </c>
      <c r="B165" s="265"/>
      <c r="C165" s="266"/>
      <c r="D165" s="266"/>
      <c r="E165" s="266"/>
      <c r="F165" s="266"/>
      <c r="G165" s="266"/>
      <c r="H165" s="266"/>
      <c r="I165" s="266"/>
      <c r="J165" s="266"/>
      <c r="K165" s="266"/>
      <c r="L165" s="266"/>
      <c r="M165" s="266"/>
      <c r="N165" s="266"/>
      <c r="O165" s="266"/>
      <c r="P165" s="267"/>
      <c r="BD165" s="75" t="s">
        <v>1178</v>
      </c>
      <c r="BE165" s="75">
        <v>80</v>
      </c>
      <c r="BF165" s="140">
        <v>4000</v>
      </c>
      <c r="BG165" s="75">
        <v>1</v>
      </c>
      <c r="BL165" s="75" t="s">
        <v>632</v>
      </c>
      <c r="BM165" s="75">
        <v>6</v>
      </c>
      <c r="BN165" s="75">
        <v>125</v>
      </c>
      <c r="BO165" s="75">
        <v>1</v>
      </c>
    </row>
    <row r="166" spans="1:67" ht="6" customHeight="1">
      <c r="A166" s="94"/>
      <c r="B166" s="94"/>
      <c r="C166" s="94"/>
      <c r="D166" s="94"/>
      <c r="E166" s="94"/>
      <c r="F166" s="94"/>
      <c r="G166" s="94"/>
      <c r="H166" s="94"/>
      <c r="I166" s="94"/>
      <c r="J166" s="94"/>
      <c r="K166" s="94"/>
      <c r="L166" s="94"/>
      <c r="M166" s="94"/>
      <c r="N166" s="94"/>
      <c r="O166" s="94"/>
      <c r="P166" s="94"/>
      <c r="BC166" s="75" t="s">
        <v>388</v>
      </c>
      <c r="BD166" s="75" t="s">
        <v>720</v>
      </c>
      <c r="BE166" s="75">
        <v>150</v>
      </c>
      <c r="BF166" s="140">
        <v>5000</v>
      </c>
      <c r="BG166" s="75">
        <v>1</v>
      </c>
      <c r="BL166" s="75" t="s">
        <v>634</v>
      </c>
      <c r="BM166" s="75">
        <v>6</v>
      </c>
      <c r="BN166" s="75">
        <v>143</v>
      </c>
      <c r="BO166" s="75">
        <v>1</v>
      </c>
    </row>
    <row r="167" spans="1:67">
      <c r="A167" s="253" t="s">
        <v>1144</v>
      </c>
      <c r="B167" s="265"/>
      <c r="C167" s="266"/>
      <c r="D167" s="266"/>
      <c r="E167" s="266"/>
      <c r="F167" s="266"/>
      <c r="G167" s="266"/>
      <c r="H167" s="266"/>
      <c r="I167" s="266"/>
      <c r="J167" s="266"/>
      <c r="K167" s="266"/>
      <c r="L167" s="266"/>
      <c r="M167" s="267"/>
      <c r="N167" s="307" t="s">
        <v>1103</v>
      </c>
      <c r="O167" s="308"/>
      <c r="P167" s="252"/>
      <c r="AY167" s="106" t="s">
        <v>1106</v>
      </c>
      <c r="AZ167" s="223" t="b">
        <v>0</v>
      </c>
      <c r="BD167" s="75" t="s">
        <v>722</v>
      </c>
      <c r="BE167" s="75">
        <v>150</v>
      </c>
      <c r="BF167" s="140">
        <v>5000</v>
      </c>
      <c r="BG167" s="75">
        <v>1</v>
      </c>
      <c r="BL167" s="75" t="s">
        <v>635</v>
      </c>
      <c r="BM167" s="75">
        <v>6</v>
      </c>
      <c r="BN167" s="75">
        <v>143</v>
      </c>
      <c r="BO167" s="75">
        <v>1</v>
      </c>
    </row>
    <row r="168" spans="1:67" ht="6" customHeight="1">
      <c r="BD168" s="75" t="s">
        <v>726</v>
      </c>
      <c r="BE168" s="75">
        <v>90</v>
      </c>
      <c r="BF168" s="140">
        <v>5000</v>
      </c>
      <c r="BG168" s="75">
        <v>2</v>
      </c>
      <c r="BL168" s="75" t="s">
        <v>636</v>
      </c>
      <c r="BM168" s="75">
        <v>6</v>
      </c>
      <c r="BN168" s="75">
        <v>173</v>
      </c>
      <c r="BO168" s="75">
        <v>1</v>
      </c>
    </row>
    <row r="169" spans="1:67">
      <c r="A169" s="77" t="s">
        <v>5</v>
      </c>
      <c r="B169" s="268"/>
      <c r="C169" s="269"/>
      <c r="D169" s="269"/>
      <c r="E169" s="269"/>
      <c r="F169" s="269"/>
      <c r="G169" s="270"/>
      <c r="H169" s="271" t="s">
        <v>13</v>
      </c>
      <c r="I169" s="260"/>
      <c r="J169" s="268"/>
      <c r="K169" s="269"/>
      <c r="L169" s="269"/>
      <c r="M169" s="269"/>
      <c r="N169" s="269"/>
      <c r="O169" s="269"/>
      <c r="P169" s="270"/>
      <c r="BD169" s="75" t="s">
        <v>732</v>
      </c>
      <c r="BE169" s="75">
        <v>90</v>
      </c>
      <c r="BF169" s="140">
        <v>5000</v>
      </c>
      <c r="BG169" s="75">
        <v>2</v>
      </c>
      <c r="BL169" s="75" t="s">
        <v>638</v>
      </c>
      <c r="BM169" s="75">
        <v>6</v>
      </c>
      <c r="BN169" s="75">
        <v>173</v>
      </c>
      <c r="BO169" s="75">
        <v>1</v>
      </c>
    </row>
    <row r="170" spans="1:67" ht="6" customHeight="1">
      <c r="BD170" s="75" t="s">
        <v>734</v>
      </c>
      <c r="BE170" s="75">
        <v>90</v>
      </c>
      <c r="BF170" s="140">
        <v>5000</v>
      </c>
      <c r="BG170" s="75">
        <v>2</v>
      </c>
      <c r="BL170" s="75" t="s">
        <v>639</v>
      </c>
      <c r="BM170" s="75">
        <v>6</v>
      </c>
      <c r="BN170" s="75">
        <v>188</v>
      </c>
      <c r="BO170" s="75">
        <v>1</v>
      </c>
    </row>
    <row r="171" spans="1:67">
      <c r="A171" s="77" t="s">
        <v>6</v>
      </c>
      <c r="B171" s="265"/>
      <c r="C171" s="266"/>
      <c r="D171" s="266"/>
      <c r="E171" s="266"/>
      <c r="F171" s="266"/>
      <c r="G171" s="266"/>
      <c r="H171" s="266"/>
      <c r="I171" s="266"/>
      <c r="J171" s="266"/>
      <c r="K171" s="266"/>
      <c r="L171" s="266"/>
      <c r="M171" s="266"/>
      <c r="N171" s="266"/>
      <c r="O171" s="266"/>
      <c r="P171" s="267"/>
      <c r="BD171" s="75" t="s">
        <v>736</v>
      </c>
      <c r="BE171" s="75">
        <v>90</v>
      </c>
      <c r="BF171" s="140">
        <v>5000</v>
      </c>
      <c r="BG171" s="75">
        <v>2</v>
      </c>
      <c r="BL171" s="75" t="s">
        <v>640</v>
      </c>
      <c r="BM171" s="75">
        <v>6</v>
      </c>
      <c r="BN171" s="75">
        <v>188</v>
      </c>
      <c r="BO171" s="75">
        <v>1</v>
      </c>
    </row>
    <row r="172" spans="1:67" ht="6" customHeight="1">
      <c r="BD172" s="75" t="s">
        <v>724</v>
      </c>
      <c r="BE172" s="75">
        <v>90</v>
      </c>
      <c r="BF172" s="140">
        <v>4000</v>
      </c>
      <c r="BG172" s="75">
        <v>1</v>
      </c>
      <c r="BL172" s="75" t="s">
        <v>642</v>
      </c>
      <c r="BM172" s="75">
        <v>6</v>
      </c>
      <c r="BN172" s="75">
        <v>110</v>
      </c>
      <c r="BO172" s="75">
        <v>1</v>
      </c>
    </row>
    <row r="173" spans="1:67">
      <c r="A173" s="77" t="s">
        <v>7</v>
      </c>
      <c r="B173" s="265"/>
      <c r="C173" s="266"/>
      <c r="D173" s="266"/>
      <c r="E173" s="266"/>
      <c r="F173" s="266"/>
      <c r="G173" s="266"/>
      <c r="H173" s="266"/>
      <c r="I173" s="266"/>
      <c r="J173" s="266"/>
      <c r="K173" s="266"/>
      <c r="L173" s="266"/>
      <c r="M173" s="266"/>
      <c r="N173" s="266"/>
      <c r="O173" s="266"/>
      <c r="P173" s="267"/>
      <c r="BD173" s="75" t="s">
        <v>730</v>
      </c>
      <c r="BE173" s="75">
        <v>90</v>
      </c>
      <c r="BF173" s="140">
        <v>4000</v>
      </c>
      <c r="BG173" s="75">
        <v>1</v>
      </c>
      <c r="BL173" s="75" t="s">
        <v>1228</v>
      </c>
      <c r="BM173" s="75">
        <v>6</v>
      </c>
      <c r="BN173" s="75">
        <v>115</v>
      </c>
      <c r="BO173" s="75">
        <v>1</v>
      </c>
    </row>
    <row r="174" spans="1:67" ht="6" customHeight="1">
      <c r="BD174" s="75" t="s">
        <v>1179</v>
      </c>
      <c r="BE174" s="75">
        <v>60</v>
      </c>
      <c r="BF174" s="140">
        <v>5000</v>
      </c>
      <c r="BG174" s="75">
        <v>2</v>
      </c>
      <c r="BL174" s="75" t="s">
        <v>643</v>
      </c>
      <c r="BM174" s="75">
        <v>6</v>
      </c>
      <c r="BN174" s="75">
        <v>124</v>
      </c>
      <c r="BO174" s="75">
        <v>1</v>
      </c>
    </row>
    <row r="175" spans="1:67">
      <c r="A175" s="227" t="s">
        <v>1098</v>
      </c>
      <c r="B175" s="265"/>
      <c r="C175" s="266"/>
      <c r="D175" s="266"/>
      <c r="E175" s="266"/>
      <c r="F175" s="266"/>
      <c r="G175" s="266"/>
      <c r="H175" s="267"/>
      <c r="I175" s="85" t="s">
        <v>1140</v>
      </c>
      <c r="J175" s="265"/>
      <c r="K175" s="266"/>
      <c r="L175" s="266"/>
      <c r="M175" s="266"/>
      <c r="N175" s="266"/>
      <c r="O175" s="266"/>
      <c r="P175" s="267"/>
      <c r="BD175" s="75" t="s">
        <v>739</v>
      </c>
      <c r="BE175" s="75">
        <v>60</v>
      </c>
      <c r="BF175" s="140">
        <v>5000</v>
      </c>
      <c r="BG175" s="75">
        <v>2</v>
      </c>
      <c r="BL175" s="75" t="s">
        <v>1229</v>
      </c>
      <c r="BM175" s="75">
        <v>6</v>
      </c>
      <c r="BN175" s="75">
        <v>129</v>
      </c>
      <c r="BO175" s="75">
        <v>1</v>
      </c>
    </row>
    <row r="176" spans="1:67" ht="6" customHeight="1">
      <c r="BD176" s="75" t="s">
        <v>1180</v>
      </c>
      <c r="BE176" s="75">
        <v>60</v>
      </c>
      <c r="BF176" s="140">
        <v>5000</v>
      </c>
      <c r="BG176" s="75">
        <v>2</v>
      </c>
      <c r="BL176" s="75" t="s">
        <v>645</v>
      </c>
      <c r="BM176" s="75">
        <v>6</v>
      </c>
      <c r="BN176" s="75">
        <v>139</v>
      </c>
      <c r="BO176" s="75">
        <v>1</v>
      </c>
    </row>
    <row r="177" spans="1:67" ht="22.2">
      <c r="A177" s="88" t="s">
        <v>8</v>
      </c>
      <c r="B177" s="89"/>
      <c r="C177" s="89"/>
      <c r="D177" s="89"/>
      <c r="E177" s="89"/>
      <c r="F177" s="89"/>
      <c r="G177" s="89"/>
      <c r="H177" s="89"/>
      <c r="I177" s="89"/>
      <c r="J177" s="89"/>
      <c r="K177" s="89"/>
      <c r="L177" s="89"/>
      <c r="M177" s="89"/>
      <c r="N177" s="89"/>
      <c r="O177" s="89"/>
      <c r="P177" s="89"/>
      <c r="BD177" s="75" t="s">
        <v>750</v>
      </c>
      <c r="BE177" s="75">
        <v>50</v>
      </c>
      <c r="BF177" s="140">
        <v>5000</v>
      </c>
      <c r="BG177" s="75">
        <v>2</v>
      </c>
      <c r="BL177" s="75" t="s">
        <v>1230</v>
      </c>
      <c r="BM177" s="75">
        <v>6</v>
      </c>
      <c r="BN177" s="75">
        <v>144</v>
      </c>
      <c r="BO177" s="75">
        <v>1</v>
      </c>
    </row>
    <row r="178" spans="1:67" ht="6" customHeight="1">
      <c r="BD178" s="75" t="s">
        <v>741</v>
      </c>
      <c r="BE178" s="75">
        <v>50</v>
      </c>
      <c r="BF178" s="140">
        <v>3800</v>
      </c>
      <c r="BG178" s="75">
        <v>1</v>
      </c>
      <c r="BL178" s="75" t="s">
        <v>655</v>
      </c>
      <c r="BM178" s="75">
        <v>6</v>
      </c>
      <c r="BN178" s="75">
        <v>211</v>
      </c>
      <c r="BO178" s="75">
        <v>1</v>
      </c>
    </row>
    <row r="179" spans="1:67">
      <c r="A179" s="224" t="s">
        <v>1096</v>
      </c>
      <c r="B179" s="265"/>
      <c r="C179" s="266"/>
      <c r="D179" s="266"/>
      <c r="E179" s="266"/>
      <c r="F179" s="266"/>
      <c r="G179" s="266"/>
      <c r="H179" s="267"/>
      <c r="I179" s="224" t="s">
        <v>1095</v>
      </c>
      <c r="J179" s="265"/>
      <c r="K179" s="266"/>
      <c r="L179" s="266"/>
      <c r="M179" s="266"/>
      <c r="N179" s="266"/>
      <c r="O179" s="266"/>
      <c r="P179" s="267"/>
      <c r="BD179" s="75" t="s">
        <v>743</v>
      </c>
      <c r="BE179" s="75">
        <v>50</v>
      </c>
      <c r="BF179" s="140">
        <v>3900</v>
      </c>
      <c r="BG179" s="75">
        <v>1</v>
      </c>
      <c r="BL179" s="75" t="s">
        <v>656</v>
      </c>
      <c r="BM179" s="75">
        <v>6</v>
      </c>
      <c r="BN179" s="75">
        <v>321</v>
      </c>
      <c r="BO179" s="75">
        <v>2</v>
      </c>
    </row>
    <row r="180" spans="1:67" ht="6" customHeight="1">
      <c r="BD180" s="75" t="s">
        <v>1181</v>
      </c>
      <c r="BE180" s="75">
        <v>50</v>
      </c>
      <c r="BF180" s="140">
        <v>3870</v>
      </c>
      <c r="BG180" s="75">
        <v>1</v>
      </c>
      <c r="BL180" s="75" t="s">
        <v>657</v>
      </c>
      <c r="BM180" s="75">
        <v>6</v>
      </c>
      <c r="BN180" s="75">
        <v>350</v>
      </c>
      <c r="BO180" s="75">
        <v>3</v>
      </c>
    </row>
    <row r="181" spans="1:67">
      <c r="A181" s="77" t="s">
        <v>0</v>
      </c>
      <c r="B181" s="268"/>
      <c r="C181" s="269"/>
      <c r="D181" s="269"/>
      <c r="E181" s="269"/>
      <c r="F181" s="269"/>
      <c r="G181" s="269"/>
      <c r="H181" s="269"/>
      <c r="I181" s="269"/>
      <c r="J181" s="269"/>
      <c r="K181" s="269"/>
      <c r="L181" s="269"/>
      <c r="M181" s="269"/>
      <c r="N181" s="269"/>
      <c r="O181" s="269"/>
      <c r="P181" s="270"/>
      <c r="BD181" s="75" t="s">
        <v>745</v>
      </c>
      <c r="BE181" s="75">
        <v>50</v>
      </c>
      <c r="BF181" s="140">
        <v>3800</v>
      </c>
      <c r="BG181" s="75">
        <v>1</v>
      </c>
      <c r="BL181" s="75" t="s">
        <v>658</v>
      </c>
      <c r="BM181" s="75">
        <v>6</v>
      </c>
      <c r="BN181" s="75">
        <v>350</v>
      </c>
      <c r="BO181" s="75">
        <v>4</v>
      </c>
    </row>
    <row r="182" spans="1:67" ht="6" customHeight="1">
      <c r="BD182" s="75" t="s">
        <v>747</v>
      </c>
      <c r="BE182" s="75">
        <v>50</v>
      </c>
      <c r="BF182" s="140">
        <v>3900</v>
      </c>
      <c r="BG182" s="75">
        <v>1</v>
      </c>
      <c r="BL182" s="75" t="s">
        <v>1231</v>
      </c>
      <c r="BM182" s="75">
        <v>6</v>
      </c>
      <c r="BN182" s="75">
        <v>216</v>
      </c>
      <c r="BO182" s="75">
        <v>1</v>
      </c>
    </row>
    <row r="183" spans="1:67">
      <c r="A183" s="77" t="s">
        <v>9</v>
      </c>
      <c r="B183" s="268"/>
      <c r="C183" s="269"/>
      <c r="D183" s="269"/>
      <c r="E183" s="269"/>
      <c r="F183" s="269"/>
      <c r="G183" s="269"/>
      <c r="H183" s="269"/>
      <c r="I183" s="269"/>
      <c r="J183" s="269"/>
      <c r="K183" s="269"/>
      <c r="L183" s="269"/>
      <c r="M183" s="269"/>
      <c r="N183" s="269"/>
      <c r="O183" s="269"/>
      <c r="P183" s="270"/>
      <c r="BD183" s="75" t="s">
        <v>1182</v>
      </c>
      <c r="BE183" s="75">
        <v>50</v>
      </c>
      <c r="BF183" s="140">
        <v>3870</v>
      </c>
      <c r="BG183" s="75">
        <v>1</v>
      </c>
      <c r="BL183" s="75" t="s">
        <v>1232</v>
      </c>
      <c r="BM183" s="75">
        <v>6</v>
      </c>
      <c r="BN183" s="75">
        <v>331</v>
      </c>
      <c r="BO183" s="75">
        <v>2</v>
      </c>
    </row>
    <row r="184" spans="1:67" ht="6" customHeight="1">
      <c r="BC184" s="75" t="s">
        <v>391</v>
      </c>
      <c r="BD184" s="75" t="s">
        <v>752</v>
      </c>
      <c r="BE184" s="75">
        <v>400</v>
      </c>
      <c r="BF184" s="140">
        <v>7000</v>
      </c>
      <c r="BG184" s="75">
        <v>2</v>
      </c>
      <c r="BL184" s="75" t="s">
        <v>1233</v>
      </c>
      <c r="BM184" s="75">
        <v>6</v>
      </c>
      <c r="BN184" s="75">
        <v>350</v>
      </c>
      <c r="BO184" s="75">
        <v>3</v>
      </c>
    </row>
    <row r="185" spans="1:67">
      <c r="A185" s="77" t="s">
        <v>10</v>
      </c>
      <c r="B185" s="265"/>
      <c r="C185" s="266"/>
      <c r="D185" s="266"/>
      <c r="E185" s="266"/>
      <c r="F185" s="266"/>
      <c r="G185" s="266"/>
      <c r="H185" s="266"/>
      <c r="I185" s="267"/>
      <c r="J185" s="77" t="s">
        <v>14</v>
      </c>
      <c r="K185" s="265"/>
      <c r="L185" s="266"/>
      <c r="M185" s="266"/>
      <c r="N185" s="266"/>
      <c r="O185" s="266"/>
      <c r="P185" s="267"/>
      <c r="BD185" s="75" t="s">
        <v>754</v>
      </c>
      <c r="BE185" s="75">
        <v>150</v>
      </c>
      <c r="BF185" s="140">
        <v>5000</v>
      </c>
      <c r="BG185" s="75">
        <v>1</v>
      </c>
      <c r="BL185" s="75" t="s">
        <v>1234</v>
      </c>
      <c r="BM185" s="75">
        <v>6</v>
      </c>
      <c r="BN185" s="75">
        <v>350</v>
      </c>
      <c r="BO185" s="75">
        <v>4</v>
      </c>
    </row>
    <row r="186" spans="1:67" ht="6" customHeight="1">
      <c r="BD186" s="75" t="s">
        <v>758</v>
      </c>
      <c r="BE186" s="75">
        <v>120</v>
      </c>
      <c r="BF186" s="140">
        <v>5000</v>
      </c>
      <c r="BG186" s="75">
        <v>2</v>
      </c>
      <c r="BL186" s="75" t="s">
        <v>659</v>
      </c>
      <c r="BM186" s="75">
        <v>6</v>
      </c>
      <c r="BN186" s="75">
        <v>225</v>
      </c>
      <c r="BO186" s="75">
        <v>1</v>
      </c>
    </row>
    <row r="187" spans="1:67" ht="22.2">
      <c r="A187" s="90" t="s">
        <v>11</v>
      </c>
      <c r="B187" s="91"/>
      <c r="C187" s="91"/>
      <c r="D187" s="91"/>
      <c r="E187" s="91"/>
      <c r="F187" s="91"/>
      <c r="G187" s="91"/>
      <c r="H187" s="91"/>
      <c r="I187" s="91"/>
      <c r="J187" s="91"/>
      <c r="K187" s="91"/>
      <c r="L187" s="91"/>
      <c r="M187" s="91"/>
      <c r="N187" s="91"/>
      <c r="O187" s="91"/>
      <c r="P187" s="91"/>
      <c r="BD187" s="75" t="s">
        <v>760</v>
      </c>
      <c r="BE187" s="75">
        <v>50</v>
      </c>
      <c r="BF187" s="140">
        <v>3300</v>
      </c>
      <c r="BG187" s="75">
        <v>1</v>
      </c>
      <c r="BL187" s="75" t="s">
        <v>660</v>
      </c>
      <c r="BM187" s="75">
        <v>6</v>
      </c>
      <c r="BN187" s="75">
        <v>350</v>
      </c>
      <c r="BO187" s="75">
        <v>2</v>
      </c>
    </row>
    <row r="188" spans="1:67" ht="6" customHeight="1">
      <c r="BD188" s="75" t="s">
        <v>764</v>
      </c>
      <c r="BE188" s="75">
        <v>50</v>
      </c>
      <c r="BF188" s="140">
        <v>4000</v>
      </c>
      <c r="BG188" s="75">
        <v>1</v>
      </c>
      <c r="BL188" s="75" t="s">
        <v>661</v>
      </c>
      <c r="BM188" s="75">
        <v>6</v>
      </c>
      <c r="BN188" s="75">
        <v>350</v>
      </c>
      <c r="BO188" s="75">
        <v>3</v>
      </c>
    </row>
    <row r="189" spans="1:67">
      <c r="A189" s="224" t="s">
        <v>1096</v>
      </c>
      <c r="B189" s="265"/>
      <c r="C189" s="266"/>
      <c r="D189" s="266"/>
      <c r="E189" s="266"/>
      <c r="F189" s="266"/>
      <c r="G189" s="266"/>
      <c r="H189" s="267"/>
      <c r="I189" s="224" t="s">
        <v>1095</v>
      </c>
      <c r="J189" s="265"/>
      <c r="K189" s="266"/>
      <c r="L189" s="266"/>
      <c r="M189" s="266"/>
      <c r="N189" s="266"/>
      <c r="O189" s="266"/>
      <c r="P189" s="267"/>
      <c r="BD189" s="75" t="s">
        <v>765</v>
      </c>
      <c r="BE189" s="75">
        <v>30</v>
      </c>
      <c r="BF189" s="140">
        <v>600</v>
      </c>
      <c r="BG189" s="75">
        <v>1</v>
      </c>
      <c r="BL189" s="75" t="s">
        <v>662</v>
      </c>
      <c r="BM189" s="75">
        <v>6</v>
      </c>
      <c r="BN189" s="75">
        <v>350</v>
      </c>
      <c r="BO189" s="75">
        <v>4</v>
      </c>
    </row>
    <row r="190" spans="1:67" ht="6" customHeight="1">
      <c r="BD190" s="75" t="s">
        <v>766</v>
      </c>
      <c r="BE190" s="75">
        <v>15</v>
      </c>
      <c r="BF190" s="140">
        <v>599</v>
      </c>
      <c r="BG190" s="75">
        <v>1</v>
      </c>
      <c r="BL190" s="75" t="s">
        <v>1235</v>
      </c>
      <c r="BM190" s="75">
        <v>6</v>
      </c>
      <c r="BN190" s="75">
        <v>230</v>
      </c>
      <c r="BO190" s="75">
        <v>1</v>
      </c>
    </row>
    <row r="191" spans="1:67">
      <c r="A191" s="77" t="s">
        <v>5</v>
      </c>
      <c r="B191" s="268"/>
      <c r="C191" s="269"/>
      <c r="D191" s="269"/>
      <c r="E191" s="269"/>
      <c r="F191" s="269"/>
      <c r="G191" s="270"/>
      <c r="H191" s="271" t="s">
        <v>13</v>
      </c>
      <c r="I191" s="260"/>
      <c r="J191" s="268"/>
      <c r="K191" s="269"/>
      <c r="L191" s="269"/>
      <c r="M191" s="269"/>
      <c r="N191" s="269"/>
      <c r="O191" s="269"/>
      <c r="P191" s="270"/>
      <c r="BC191" s="75" t="s">
        <v>421</v>
      </c>
      <c r="BD191" s="75" t="s">
        <v>879</v>
      </c>
      <c r="BE191" s="75">
        <v>30</v>
      </c>
      <c r="BF191" s="140">
        <v>600</v>
      </c>
      <c r="BG191" s="75">
        <v>1</v>
      </c>
      <c r="BL191" s="75" t="s">
        <v>1236</v>
      </c>
      <c r="BM191" s="75">
        <v>6</v>
      </c>
      <c r="BN191" s="75">
        <v>350</v>
      </c>
      <c r="BO191" s="75">
        <v>2</v>
      </c>
    </row>
    <row r="192" spans="1:67" ht="6" customHeight="1">
      <c r="BD192" s="75" t="s">
        <v>880</v>
      </c>
      <c r="BE192" s="75">
        <v>30</v>
      </c>
      <c r="BF192" s="140">
        <v>600</v>
      </c>
      <c r="BG192" s="75">
        <v>1</v>
      </c>
      <c r="BL192" s="75" t="s">
        <v>1237</v>
      </c>
      <c r="BM192" s="75">
        <v>6</v>
      </c>
      <c r="BN192" s="75">
        <v>350</v>
      </c>
      <c r="BO192" s="75">
        <v>3</v>
      </c>
    </row>
    <row r="193" spans="1:67">
      <c r="A193" s="77" t="s">
        <v>6</v>
      </c>
      <c r="B193" s="265"/>
      <c r="C193" s="266"/>
      <c r="D193" s="266"/>
      <c r="E193" s="266"/>
      <c r="F193" s="266"/>
      <c r="G193" s="266"/>
      <c r="H193" s="266"/>
      <c r="I193" s="266"/>
      <c r="J193" s="266"/>
      <c r="K193" s="266"/>
      <c r="L193" s="266"/>
      <c r="M193" s="266"/>
      <c r="N193" s="266"/>
      <c r="O193" s="266"/>
      <c r="P193" s="267"/>
      <c r="BD193" s="75" t="s">
        <v>1183</v>
      </c>
      <c r="BE193" s="75">
        <v>30</v>
      </c>
      <c r="BF193" s="140">
        <v>600</v>
      </c>
      <c r="BG193" s="75">
        <v>1</v>
      </c>
      <c r="BL193" s="75" t="s">
        <v>1238</v>
      </c>
      <c r="BM193" s="75">
        <v>6</v>
      </c>
      <c r="BN193" s="75">
        <v>350</v>
      </c>
      <c r="BO193" s="75">
        <v>4</v>
      </c>
    </row>
    <row r="194" spans="1:67" ht="6" customHeight="1">
      <c r="BD194" s="75" t="s">
        <v>1184</v>
      </c>
      <c r="BE194" s="75">
        <v>30</v>
      </c>
      <c r="BF194" s="140">
        <v>600</v>
      </c>
      <c r="BG194" s="75">
        <v>1</v>
      </c>
      <c r="BL194" s="75" t="s">
        <v>663</v>
      </c>
      <c r="BM194" s="75">
        <v>6</v>
      </c>
      <c r="BN194" s="75">
        <v>240</v>
      </c>
      <c r="BO194" s="75">
        <v>1</v>
      </c>
    </row>
    <row r="195" spans="1:67">
      <c r="A195" s="77" t="s">
        <v>7</v>
      </c>
      <c r="B195" s="265"/>
      <c r="C195" s="266"/>
      <c r="D195" s="266"/>
      <c r="E195" s="266"/>
      <c r="F195" s="266"/>
      <c r="G195" s="266"/>
      <c r="H195" s="266"/>
      <c r="I195" s="266"/>
      <c r="J195" s="266"/>
      <c r="K195" s="266"/>
      <c r="L195" s="266"/>
      <c r="M195" s="266"/>
      <c r="N195" s="266"/>
      <c r="O195" s="266"/>
      <c r="P195" s="267"/>
      <c r="BC195" s="75" t="s">
        <v>379</v>
      </c>
      <c r="BD195" s="75" t="s">
        <v>703</v>
      </c>
      <c r="BE195" s="75">
        <v>20</v>
      </c>
      <c r="BF195" s="140">
        <v>600</v>
      </c>
      <c r="BG195" s="75">
        <v>1</v>
      </c>
      <c r="BL195" s="75" t="s">
        <v>664</v>
      </c>
      <c r="BM195" s="75">
        <v>6</v>
      </c>
      <c r="BN195" s="75">
        <v>350</v>
      </c>
      <c r="BO195" s="75">
        <v>2</v>
      </c>
    </row>
    <row r="196" spans="1:67" ht="6" customHeight="1">
      <c r="BC196" s="75" t="s">
        <v>400</v>
      </c>
      <c r="BD196" s="75" t="s">
        <v>799</v>
      </c>
      <c r="BE196" s="75">
        <v>24</v>
      </c>
      <c r="BF196" s="140">
        <v>600</v>
      </c>
      <c r="BG196" s="75">
        <v>1</v>
      </c>
      <c r="BL196" s="75" t="s">
        <v>665</v>
      </c>
      <c r="BM196" s="75">
        <v>6</v>
      </c>
      <c r="BN196" s="75">
        <v>350</v>
      </c>
      <c r="BO196" s="75">
        <v>3</v>
      </c>
    </row>
    <row r="197" spans="1:67">
      <c r="A197" s="77" t="s">
        <v>0</v>
      </c>
      <c r="B197" s="268"/>
      <c r="C197" s="269"/>
      <c r="D197" s="269"/>
      <c r="E197" s="269"/>
      <c r="F197" s="269"/>
      <c r="G197" s="269"/>
      <c r="H197" s="269"/>
      <c r="I197" s="269"/>
      <c r="J197" s="269"/>
      <c r="K197" s="269"/>
      <c r="L197" s="269"/>
      <c r="M197" s="269"/>
      <c r="N197" s="269"/>
      <c r="O197" s="269"/>
      <c r="P197" s="270"/>
      <c r="BC197" s="75" t="s">
        <v>415</v>
      </c>
      <c r="BD197" s="75" t="s">
        <v>874</v>
      </c>
      <c r="BE197" s="75">
        <v>120</v>
      </c>
      <c r="BF197" s="140">
        <v>5000</v>
      </c>
      <c r="BG197" s="75">
        <v>2</v>
      </c>
      <c r="BL197" s="75" t="s">
        <v>666</v>
      </c>
      <c r="BM197" s="75">
        <v>6</v>
      </c>
      <c r="BN197" s="75">
        <v>350</v>
      </c>
      <c r="BO197" s="75">
        <v>4</v>
      </c>
    </row>
    <row r="198" spans="1:67" ht="6" customHeight="1">
      <c r="BD198" s="75" t="s">
        <v>875</v>
      </c>
      <c r="BE198" s="75">
        <v>120</v>
      </c>
      <c r="BF198" s="140">
        <v>4000</v>
      </c>
      <c r="BG198" s="75">
        <v>1</v>
      </c>
      <c r="BL198" s="75" t="s">
        <v>1239</v>
      </c>
      <c r="BM198" s="75">
        <v>6</v>
      </c>
      <c r="BN198" s="75">
        <v>245</v>
      </c>
      <c r="BO198" s="75">
        <v>1</v>
      </c>
    </row>
    <row r="199" spans="1:67">
      <c r="A199" s="77" t="s">
        <v>9</v>
      </c>
      <c r="B199" s="268"/>
      <c r="C199" s="269"/>
      <c r="D199" s="269"/>
      <c r="E199" s="269"/>
      <c r="F199" s="269"/>
      <c r="G199" s="269"/>
      <c r="H199" s="269"/>
      <c r="I199" s="269"/>
      <c r="J199" s="269"/>
      <c r="K199" s="269"/>
      <c r="L199" s="269"/>
      <c r="M199" s="269"/>
      <c r="N199" s="269"/>
      <c r="O199" s="269"/>
      <c r="P199" s="270"/>
      <c r="BD199" s="75" t="s">
        <v>876</v>
      </c>
      <c r="BE199" s="75">
        <v>120</v>
      </c>
      <c r="BF199" s="140">
        <v>4000</v>
      </c>
      <c r="BG199" s="75">
        <v>1</v>
      </c>
      <c r="BL199" s="75" t="s">
        <v>1240</v>
      </c>
      <c r="BM199" s="75">
        <v>6</v>
      </c>
      <c r="BN199" s="75">
        <v>350</v>
      </c>
      <c r="BO199" s="75">
        <v>2</v>
      </c>
    </row>
    <row r="200" spans="1:67" ht="6" customHeight="1">
      <c r="BD200" s="75" t="s">
        <v>877</v>
      </c>
      <c r="BE200" s="75">
        <v>120</v>
      </c>
      <c r="BF200" s="140">
        <v>4000</v>
      </c>
      <c r="BG200" s="75">
        <v>1</v>
      </c>
      <c r="BL200" s="75" t="s">
        <v>1241</v>
      </c>
      <c r="BM200" s="75">
        <v>6</v>
      </c>
      <c r="BN200" s="75">
        <v>350</v>
      </c>
      <c r="BO200" s="75">
        <v>3</v>
      </c>
    </row>
    <row r="201" spans="1:67">
      <c r="A201" s="77" t="s">
        <v>10</v>
      </c>
      <c r="B201" s="265"/>
      <c r="C201" s="266"/>
      <c r="D201" s="266"/>
      <c r="E201" s="266"/>
      <c r="F201" s="266"/>
      <c r="G201" s="266"/>
      <c r="H201" s="266"/>
      <c r="I201" s="267"/>
      <c r="J201" s="77" t="s">
        <v>14</v>
      </c>
      <c r="K201" s="265"/>
      <c r="L201" s="266"/>
      <c r="M201" s="266"/>
      <c r="N201" s="266"/>
      <c r="O201" s="266"/>
      <c r="P201" s="267"/>
      <c r="BD201" s="75" t="s">
        <v>878</v>
      </c>
      <c r="BE201" s="75">
        <v>30</v>
      </c>
      <c r="BF201" s="140">
        <v>600</v>
      </c>
      <c r="BG201" s="75">
        <v>1</v>
      </c>
      <c r="BL201" s="75" t="s">
        <v>1242</v>
      </c>
      <c r="BM201" s="75">
        <v>6</v>
      </c>
      <c r="BN201" s="75">
        <v>350</v>
      </c>
      <c r="BO201" s="75">
        <v>4</v>
      </c>
    </row>
    <row r="202" spans="1:67" ht="6" customHeight="1">
      <c r="BC202" s="75" t="s">
        <v>406</v>
      </c>
      <c r="BD202" s="75">
        <v>331200</v>
      </c>
      <c r="BE202" s="75">
        <v>90</v>
      </c>
      <c r="BF202" s="140">
        <v>4000</v>
      </c>
      <c r="BG202" s="75">
        <v>1</v>
      </c>
      <c r="BL202" s="75" t="s">
        <v>647</v>
      </c>
      <c r="BM202" s="75">
        <v>4</v>
      </c>
      <c r="BN202" s="75">
        <v>96</v>
      </c>
      <c r="BO202" s="75">
        <v>1</v>
      </c>
    </row>
    <row r="203" spans="1:67" ht="24.9" customHeight="1">
      <c r="A203" s="92" t="s">
        <v>890</v>
      </c>
      <c r="B203" s="93"/>
      <c r="C203" s="93" t="s">
        <v>1136</v>
      </c>
      <c r="D203" s="93"/>
      <c r="E203" s="93"/>
      <c r="F203" s="93"/>
      <c r="G203" s="93"/>
      <c r="H203" s="93"/>
      <c r="I203" s="93"/>
      <c r="J203" s="93"/>
      <c r="K203" s="93"/>
      <c r="L203" s="93"/>
      <c r="M203" s="93"/>
      <c r="N203" s="232"/>
      <c r="O203" s="232"/>
      <c r="P203" s="93"/>
      <c r="AY203" s="85" t="s">
        <v>1116</v>
      </c>
      <c r="AZ203" s="223" t="b">
        <v>0</v>
      </c>
      <c r="BD203" s="75" t="s">
        <v>1185</v>
      </c>
      <c r="BE203" s="75">
        <v>90</v>
      </c>
      <c r="BF203" s="140">
        <v>4000</v>
      </c>
      <c r="BG203" s="75">
        <v>1</v>
      </c>
      <c r="BL203" s="75" t="s">
        <v>1243</v>
      </c>
      <c r="BM203" s="75">
        <v>4</v>
      </c>
      <c r="BN203" s="75">
        <v>99</v>
      </c>
      <c r="BO203" s="75">
        <v>1</v>
      </c>
    </row>
    <row r="204" spans="1:67" ht="6" customHeight="1">
      <c r="BF204" s="140"/>
      <c r="BL204" s="75" t="s">
        <v>1244</v>
      </c>
      <c r="BM204" s="75">
        <v>4</v>
      </c>
      <c r="BN204" s="75">
        <v>113</v>
      </c>
      <c r="BO204" s="75">
        <v>1</v>
      </c>
    </row>
    <row r="205" spans="1:67">
      <c r="A205" s="77" t="s">
        <v>4</v>
      </c>
      <c r="B205" s="265"/>
      <c r="C205" s="266"/>
      <c r="D205" s="266"/>
      <c r="E205" s="266"/>
      <c r="F205" s="266"/>
      <c r="G205" s="266"/>
      <c r="H205" s="266"/>
      <c r="I205" s="266"/>
      <c r="J205" s="266"/>
      <c r="K205" s="266"/>
      <c r="L205" s="266"/>
      <c r="M205" s="266"/>
      <c r="N205" s="266"/>
      <c r="O205" s="266"/>
      <c r="P205" s="267"/>
      <c r="BF205" s="140"/>
      <c r="BL205" s="75" t="s">
        <v>649</v>
      </c>
      <c r="BM205" s="75">
        <v>3</v>
      </c>
      <c r="BN205" s="75">
        <v>195</v>
      </c>
      <c r="BO205" s="75">
        <v>1</v>
      </c>
    </row>
    <row r="206" spans="1:67" ht="6" customHeight="1">
      <c r="A206" s="94"/>
      <c r="B206" s="94"/>
      <c r="C206" s="94"/>
      <c r="D206" s="94"/>
      <c r="E206" s="94"/>
      <c r="F206" s="94"/>
      <c r="G206" s="94"/>
      <c r="H206" s="94"/>
      <c r="I206" s="94"/>
      <c r="J206" s="94"/>
      <c r="K206" s="94"/>
      <c r="L206" s="94"/>
      <c r="M206" s="94"/>
      <c r="N206" s="94"/>
      <c r="O206" s="94"/>
      <c r="P206" s="94"/>
      <c r="BF206" s="140"/>
      <c r="BL206" s="75" t="s">
        <v>650</v>
      </c>
      <c r="BM206" s="75">
        <v>3</v>
      </c>
      <c r="BN206" s="75">
        <v>250</v>
      </c>
      <c r="BO206" s="75">
        <v>2</v>
      </c>
    </row>
    <row r="207" spans="1:67">
      <c r="A207" s="253" t="s">
        <v>1144</v>
      </c>
      <c r="B207" s="265"/>
      <c r="C207" s="266"/>
      <c r="D207" s="266"/>
      <c r="E207" s="266"/>
      <c r="F207" s="266"/>
      <c r="G207" s="266"/>
      <c r="H207" s="266"/>
      <c r="I207" s="266"/>
      <c r="J207" s="266"/>
      <c r="K207" s="266"/>
      <c r="L207" s="266"/>
      <c r="M207" s="267"/>
      <c r="N207" s="307" t="s">
        <v>1103</v>
      </c>
      <c r="O207" s="308"/>
      <c r="P207" s="252"/>
      <c r="AY207" s="106" t="s">
        <v>1107</v>
      </c>
      <c r="AZ207" s="223" t="b">
        <v>0</v>
      </c>
      <c r="BF207" s="140"/>
      <c r="BL207" s="75" t="s">
        <v>651</v>
      </c>
      <c r="BM207" s="75">
        <v>3</v>
      </c>
      <c r="BN207" s="75">
        <v>91</v>
      </c>
      <c r="BO207" s="75">
        <v>1</v>
      </c>
    </row>
    <row r="208" spans="1:67" ht="6" customHeight="1">
      <c r="BF208" s="140"/>
      <c r="BL208" s="75" t="s">
        <v>652</v>
      </c>
      <c r="BM208" s="75">
        <v>3</v>
      </c>
      <c r="BN208" s="75">
        <v>91</v>
      </c>
      <c r="BO208" s="75">
        <v>1</v>
      </c>
    </row>
    <row r="209" spans="1:67">
      <c r="A209" s="77" t="s">
        <v>5</v>
      </c>
      <c r="B209" s="268"/>
      <c r="C209" s="269"/>
      <c r="D209" s="269"/>
      <c r="E209" s="269"/>
      <c r="F209" s="269"/>
      <c r="G209" s="270"/>
      <c r="H209" s="271" t="s">
        <v>13</v>
      </c>
      <c r="I209" s="260"/>
      <c r="J209" s="268"/>
      <c r="K209" s="269"/>
      <c r="L209" s="269"/>
      <c r="M209" s="269"/>
      <c r="N209" s="269"/>
      <c r="O209" s="269"/>
      <c r="P209" s="270"/>
      <c r="BF209" s="140"/>
      <c r="BL209" s="75" t="s">
        <v>653</v>
      </c>
      <c r="BM209" s="75">
        <v>3</v>
      </c>
      <c r="BN209" s="75">
        <v>123</v>
      </c>
      <c r="BO209" s="75">
        <v>1</v>
      </c>
    </row>
    <row r="210" spans="1:67" ht="6" customHeight="1">
      <c r="BF210" s="140"/>
      <c r="BL210" s="75" t="s">
        <v>654</v>
      </c>
      <c r="BM210" s="75">
        <v>3</v>
      </c>
      <c r="BN210" s="75">
        <v>104</v>
      </c>
      <c r="BO210" s="75">
        <v>1</v>
      </c>
    </row>
    <row r="211" spans="1:67">
      <c r="A211" s="77" t="s">
        <v>6</v>
      </c>
      <c r="B211" s="265"/>
      <c r="C211" s="266"/>
      <c r="D211" s="266"/>
      <c r="E211" s="266"/>
      <c r="F211" s="266"/>
      <c r="G211" s="266"/>
      <c r="H211" s="266"/>
      <c r="I211" s="266"/>
      <c r="J211" s="266"/>
      <c r="K211" s="266"/>
      <c r="L211" s="266"/>
      <c r="M211" s="266"/>
      <c r="N211" s="266"/>
      <c r="O211" s="266"/>
      <c r="P211" s="267"/>
      <c r="BF211" s="140"/>
      <c r="BL211" s="75" t="s">
        <v>667</v>
      </c>
      <c r="BM211" s="75">
        <v>3</v>
      </c>
      <c r="BN211" s="75">
        <v>205</v>
      </c>
      <c r="BO211" s="75">
        <v>1</v>
      </c>
    </row>
    <row r="212" spans="1:67" ht="6" customHeight="1">
      <c r="BF212" s="140"/>
      <c r="BL212" s="75" t="s">
        <v>668</v>
      </c>
      <c r="BM212" s="75">
        <v>3</v>
      </c>
      <c r="BN212" s="75">
        <v>250</v>
      </c>
      <c r="BO212" s="75">
        <v>2</v>
      </c>
    </row>
    <row r="213" spans="1:67">
      <c r="A213" s="77" t="s">
        <v>7</v>
      </c>
      <c r="B213" s="265"/>
      <c r="C213" s="266"/>
      <c r="D213" s="266"/>
      <c r="E213" s="266"/>
      <c r="F213" s="266"/>
      <c r="G213" s="266"/>
      <c r="H213" s="266"/>
      <c r="I213" s="266"/>
      <c r="J213" s="266"/>
      <c r="K213" s="266"/>
      <c r="L213" s="266"/>
      <c r="M213" s="266"/>
      <c r="N213" s="266"/>
      <c r="O213" s="266"/>
      <c r="P213" s="267"/>
      <c r="BF213" s="140"/>
      <c r="BL213" s="75" t="s">
        <v>669</v>
      </c>
      <c r="BM213" s="75">
        <v>3</v>
      </c>
      <c r="BN213" s="75">
        <v>250</v>
      </c>
      <c r="BO213" s="75">
        <v>3</v>
      </c>
    </row>
    <row r="214" spans="1:67" ht="6" customHeight="1">
      <c r="BF214" s="140"/>
      <c r="BL214" s="75" t="s">
        <v>670</v>
      </c>
      <c r="BM214" s="75">
        <v>3</v>
      </c>
      <c r="BN214" s="75">
        <v>250</v>
      </c>
      <c r="BO214" s="75">
        <v>4</v>
      </c>
    </row>
    <row r="215" spans="1:67">
      <c r="A215" s="227" t="s">
        <v>1098</v>
      </c>
      <c r="B215" s="265"/>
      <c r="C215" s="266"/>
      <c r="D215" s="266"/>
      <c r="E215" s="266"/>
      <c r="F215" s="266"/>
      <c r="G215" s="266"/>
      <c r="H215" s="267"/>
      <c r="I215" s="85" t="s">
        <v>1140</v>
      </c>
      <c r="J215" s="265"/>
      <c r="K215" s="266"/>
      <c r="L215" s="266"/>
      <c r="M215" s="266"/>
      <c r="N215" s="266"/>
      <c r="O215" s="266"/>
      <c r="P215" s="267"/>
      <c r="BF215" s="140"/>
      <c r="BK215" s="75" t="s">
        <v>588</v>
      </c>
      <c r="BL215" s="75" t="s">
        <v>672</v>
      </c>
      <c r="BM215" s="75">
        <v>4</v>
      </c>
      <c r="BN215" s="75">
        <v>2</v>
      </c>
      <c r="BO215" s="75">
        <v>1</v>
      </c>
    </row>
    <row r="216" spans="1:67" ht="6" customHeight="1">
      <c r="BF216" s="140"/>
      <c r="BL216" s="75" t="s">
        <v>671</v>
      </c>
      <c r="BM216" s="75">
        <v>4</v>
      </c>
      <c r="BN216" s="75">
        <v>2</v>
      </c>
      <c r="BO216" s="75">
        <v>1</v>
      </c>
    </row>
    <row r="217" spans="1:67" ht="22.2">
      <c r="A217" s="88" t="s">
        <v>8</v>
      </c>
      <c r="B217" s="89"/>
      <c r="C217" s="89"/>
      <c r="D217" s="89"/>
      <c r="E217" s="89"/>
      <c r="F217" s="89"/>
      <c r="G217" s="89"/>
      <c r="H217" s="89"/>
      <c r="I217" s="89"/>
      <c r="J217" s="89"/>
      <c r="K217" s="89"/>
      <c r="L217" s="89"/>
      <c r="M217" s="89"/>
      <c r="N217" s="89"/>
      <c r="O217" s="89"/>
      <c r="P217" s="89"/>
      <c r="BF217" s="140"/>
      <c r="BL217" s="75" t="s">
        <v>673</v>
      </c>
      <c r="BM217" s="75">
        <v>4</v>
      </c>
      <c r="BN217" s="75">
        <v>3</v>
      </c>
      <c r="BO217" s="75">
        <v>1</v>
      </c>
    </row>
    <row r="218" spans="1:67" ht="6" customHeight="1">
      <c r="BF218" s="140"/>
      <c r="BL218" s="75" t="s">
        <v>675</v>
      </c>
      <c r="BM218" s="75">
        <v>4</v>
      </c>
      <c r="BN218" s="75">
        <v>3</v>
      </c>
      <c r="BO218" s="75">
        <v>1</v>
      </c>
    </row>
    <row r="219" spans="1:67">
      <c r="A219" s="224" t="s">
        <v>1096</v>
      </c>
      <c r="B219" s="265"/>
      <c r="C219" s="266"/>
      <c r="D219" s="266"/>
      <c r="E219" s="266"/>
      <c r="F219" s="266"/>
      <c r="G219" s="266"/>
      <c r="H219" s="267"/>
      <c r="I219" s="224" t="s">
        <v>1095</v>
      </c>
      <c r="J219" s="265"/>
      <c r="K219" s="266"/>
      <c r="L219" s="266"/>
      <c r="M219" s="266"/>
      <c r="N219" s="266"/>
      <c r="O219" s="266"/>
      <c r="P219" s="267"/>
      <c r="BF219" s="140"/>
      <c r="BL219" s="75" t="s">
        <v>674</v>
      </c>
      <c r="BM219" s="75">
        <v>4</v>
      </c>
      <c r="BN219" s="75">
        <v>3</v>
      </c>
      <c r="BO219" s="75">
        <v>1</v>
      </c>
    </row>
    <row r="220" spans="1:67" ht="6" customHeight="1">
      <c r="BL220" s="75" t="s">
        <v>676</v>
      </c>
      <c r="BM220" s="75">
        <v>4</v>
      </c>
      <c r="BN220" s="75">
        <v>3</v>
      </c>
      <c r="BO220" s="75">
        <v>1</v>
      </c>
    </row>
    <row r="221" spans="1:67">
      <c r="A221" s="77" t="s">
        <v>0</v>
      </c>
      <c r="B221" s="268"/>
      <c r="C221" s="269"/>
      <c r="D221" s="269"/>
      <c r="E221" s="269"/>
      <c r="F221" s="269"/>
      <c r="G221" s="269"/>
      <c r="H221" s="269"/>
      <c r="I221" s="269"/>
      <c r="J221" s="269"/>
      <c r="K221" s="269"/>
      <c r="L221" s="269"/>
      <c r="M221" s="269"/>
      <c r="N221" s="269"/>
      <c r="O221" s="269"/>
      <c r="P221" s="270"/>
      <c r="BL221" s="75" t="s">
        <v>677</v>
      </c>
      <c r="BM221" s="75">
        <v>4</v>
      </c>
      <c r="BN221" s="75">
        <v>7</v>
      </c>
      <c r="BO221" s="75">
        <v>1</v>
      </c>
    </row>
    <row r="222" spans="1:67" ht="6" customHeight="1">
      <c r="BL222" s="75" t="s">
        <v>679</v>
      </c>
      <c r="BM222" s="75">
        <v>4</v>
      </c>
      <c r="BN222" s="75">
        <v>7</v>
      </c>
      <c r="BO222" s="75">
        <v>1</v>
      </c>
    </row>
    <row r="223" spans="1:67">
      <c r="A223" s="77" t="s">
        <v>9</v>
      </c>
      <c r="B223" s="268"/>
      <c r="C223" s="269"/>
      <c r="D223" s="269"/>
      <c r="E223" s="269"/>
      <c r="F223" s="269"/>
      <c r="G223" s="269"/>
      <c r="H223" s="269"/>
      <c r="I223" s="269"/>
      <c r="J223" s="269"/>
      <c r="K223" s="269"/>
      <c r="L223" s="269"/>
      <c r="M223" s="269"/>
      <c r="N223" s="269"/>
      <c r="O223" s="269"/>
      <c r="P223" s="270"/>
      <c r="BL223" s="75" t="s">
        <v>678</v>
      </c>
      <c r="BM223" s="75">
        <v>4</v>
      </c>
      <c r="BN223" s="75">
        <v>7</v>
      </c>
      <c r="BO223" s="75">
        <v>1</v>
      </c>
    </row>
    <row r="224" spans="1:67" ht="6" customHeight="1">
      <c r="BL224" s="75" t="s">
        <v>680</v>
      </c>
      <c r="BM224" s="75">
        <v>4</v>
      </c>
      <c r="BN224" s="75">
        <v>7</v>
      </c>
      <c r="BO224" s="75">
        <v>1</v>
      </c>
    </row>
    <row r="225" spans="1:67">
      <c r="A225" s="77" t="s">
        <v>10</v>
      </c>
      <c r="B225" s="265"/>
      <c r="C225" s="266"/>
      <c r="D225" s="266"/>
      <c r="E225" s="266"/>
      <c r="F225" s="266"/>
      <c r="G225" s="266"/>
      <c r="H225" s="266"/>
      <c r="I225" s="267"/>
      <c r="J225" s="77" t="s">
        <v>14</v>
      </c>
      <c r="K225" s="265"/>
      <c r="L225" s="266"/>
      <c r="M225" s="266"/>
      <c r="N225" s="266"/>
      <c r="O225" s="266"/>
      <c r="P225" s="267"/>
      <c r="BJ225" s="75" t="s">
        <v>409</v>
      </c>
      <c r="BK225" s="75" t="s">
        <v>1190</v>
      </c>
      <c r="BL225" s="75" t="s">
        <v>683</v>
      </c>
      <c r="BM225" s="75">
        <v>6</v>
      </c>
      <c r="BN225" s="75">
        <v>258</v>
      </c>
      <c r="BO225" s="75">
        <v>1</v>
      </c>
    </row>
    <row r="226" spans="1:67" ht="6" customHeight="1">
      <c r="BJ226" s="75" t="s">
        <v>1189</v>
      </c>
      <c r="BK226" s="75" t="s">
        <v>1190</v>
      </c>
      <c r="BL226" s="75" t="s">
        <v>1245</v>
      </c>
      <c r="BM226" s="75">
        <v>6</v>
      </c>
      <c r="BN226" s="75">
        <v>101</v>
      </c>
      <c r="BO226" s="75">
        <v>1</v>
      </c>
    </row>
    <row r="227" spans="1:67" ht="22.2">
      <c r="A227" s="90" t="s">
        <v>11</v>
      </c>
      <c r="B227" s="91"/>
      <c r="C227" s="91"/>
      <c r="D227" s="91"/>
      <c r="E227" s="91"/>
      <c r="F227" s="91"/>
      <c r="G227" s="91"/>
      <c r="H227" s="91"/>
      <c r="I227" s="91"/>
      <c r="J227" s="91"/>
      <c r="K227" s="91"/>
      <c r="L227" s="91"/>
      <c r="M227" s="91"/>
      <c r="N227" s="91"/>
      <c r="O227" s="91"/>
      <c r="P227" s="91"/>
      <c r="BJ227" s="75" t="s">
        <v>1129</v>
      </c>
      <c r="BK227" s="75" t="s">
        <v>1190</v>
      </c>
      <c r="BL227" s="75" t="s">
        <v>694</v>
      </c>
      <c r="BM227" s="75">
        <v>6</v>
      </c>
      <c r="BN227" s="75">
        <v>180</v>
      </c>
      <c r="BO227" s="75">
        <v>1</v>
      </c>
    </row>
    <row r="228" spans="1:67" ht="6" customHeight="1">
      <c r="BL228" s="75" t="s">
        <v>1246</v>
      </c>
      <c r="BM228" s="75">
        <v>6</v>
      </c>
      <c r="BN228" s="75">
        <v>280</v>
      </c>
      <c r="BO228" s="75">
        <v>1</v>
      </c>
    </row>
    <row r="229" spans="1:67">
      <c r="A229" s="224" t="s">
        <v>1096</v>
      </c>
      <c r="B229" s="265"/>
      <c r="C229" s="266"/>
      <c r="D229" s="266"/>
      <c r="E229" s="266"/>
      <c r="F229" s="266"/>
      <c r="G229" s="266"/>
      <c r="H229" s="267"/>
      <c r="I229" s="224" t="s">
        <v>1095</v>
      </c>
      <c r="J229" s="265"/>
      <c r="K229" s="266"/>
      <c r="L229" s="266"/>
      <c r="M229" s="266"/>
      <c r="N229" s="266"/>
      <c r="O229" s="266"/>
      <c r="P229" s="267"/>
      <c r="BL229" s="75" t="s">
        <v>1247</v>
      </c>
      <c r="BM229" s="75">
        <v>6</v>
      </c>
      <c r="BN229" s="75">
        <v>350</v>
      </c>
      <c r="BO229" s="75">
        <v>2</v>
      </c>
    </row>
    <row r="230" spans="1:67" ht="6" customHeight="1">
      <c r="BL230" s="75" t="s">
        <v>1248</v>
      </c>
      <c r="BM230" s="75">
        <v>6</v>
      </c>
      <c r="BN230" s="75">
        <v>330</v>
      </c>
      <c r="BO230" s="75">
        <v>1</v>
      </c>
    </row>
    <row r="231" spans="1:67">
      <c r="A231" s="77" t="s">
        <v>5</v>
      </c>
      <c r="B231" s="268"/>
      <c r="C231" s="269"/>
      <c r="D231" s="269"/>
      <c r="E231" s="269"/>
      <c r="F231" s="269"/>
      <c r="G231" s="270"/>
      <c r="H231" s="271" t="s">
        <v>13</v>
      </c>
      <c r="I231" s="260"/>
      <c r="J231" s="268"/>
      <c r="K231" s="269"/>
      <c r="L231" s="269"/>
      <c r="M231" s="269"/>
      <c r="N231" s="269"/>
      <c r="O231" s="269"/>
      <c r="P231" s="270"/>
      <c r="BL231" s="75" t="s">
        <v>1249</v>
      </c>
      <c r="BM231" s="75">
        <v>6</v>
      </c>
      <c r="BN231" s="75">
        <v>350</v>
      </c>
      <c r="BO231" s="75">
        <v>2</v>
      </c>
    </row>
    <row r="232" spans="1:67" ht="6" customHeight="1">
      <c r="BL232" s="75" t="s">
        <v>1250</v>
      </c>
      <c r="BM232" s="75">
        <v>6</v>
      </c>
      <c r="BN232" s="75">
        <v>350</v>
      </c>
      <c r="BO232" s="75">
        <v>2</v>
      </c>
    </row>
    <row r="233" spans="1:67">
      <c r="A233" s="77" t="s">
        <v>6</v>
      </c>
      <c r="B233" s="265"/>
      <c r="C233" s="266"/>
      <c r="D233" s="266"/>
      <c r="E233" s="266"/>
      <c r="F233" s="266"/>
      <c r="G233" s="266"/>
      <c r="H233" s="266"/>
      <c r="I233" s="266"/>
      <c r="J233" s="266"/>
      <c r="K233" s="266"/>
      <c r="L233" s="266"/>
      <c r="M233" s="266"/>
      <c r="N233" s="266"/>
      <c r="O233" s="266"/>
      <c r="P233" s="267"/>
      <c r="BL233" s="75" t="s">
        <v>1251</v>
      </c>
      <c r="BM233" s="75">
        <v>6</v>
      </c>
      <c r="BN233" s="75">
        <v>300</v>
      </c>
      <c r="BO233" s="75">
        <v>1</v>
      </c>
    </row>
    <row r="234" spans="1:67" ht="6" customHeight="1">
      <c r="BL234" s="75" t="s">
        <v>1252</v>
      </c>
      <c r="BM234" s="75">
        <v>6</v>
      </c>
      <c r="BN234" s="75">
        <v>350</v>
      </c>
      <c r="BO234" s="75">
        <v>2</v>
      </c>
    </row>
    <row r="235" spans="1:67">
      <c r="A235" s="77" t="s">
        <v>7</v>
      </c>
      <c r="B235" s="265"/>
      <c r="C235" s="266"/>
      <c r="D235" s="266"/>
      <c r="E235" s="266"/>
      <c r="F235" s="266"/>
      <c r="G235" s="266"/>
      <c r="H235" s="266"/>
      <c r="I235" s="266"/>
      <c r="J235" s="266"/>
      <c r="K235" s="266"/>
      <c r="L235" s="266"/>
      <c r="M235" s="266"/>
      <c r="N235" s="266"/>
      <c r="O235" s="266"/>
      <c r="P235" s="267"/>
      <c r="BL235" s="75" t="s">
        <v>1253</v>
      </c>
      <c r="BM235" s="75">
        <v>6</v>
      </c>
      <c r="BN235" s="75">
        <v>350</v>
      </c>
      <c r="BO235" s="75">
        <v>1</v>
      </c>
    </row>
    <row r="236" spans="1:67" ht="6" customHeight="1">
      <c r="BL236" s="75" t="s">
        <v>1254</v>
      </c>
      <c r="BM236" s="75">
        <v>6</v>
      </c>
      <c r="BN236" s="75">
        <v>350</v>
      </c>
      <c r="BO236" s="75">
        <v>2</v>
      </c>
    </row>
    <row r="237" spans="1:67">
      <c r="A237" s="77" t="s">
        <v>0</v>
      </c>
      <c r="B237" s="268"/>
      <c r="C237" s="269"/>
      <c r="D237" s="269"/>
      <c r="E237" s="269"/>
      <c r="F237" s="269"/>
      <c r="G237" s="269"/>
      <c r="H237" s="269"/>
      <c r="I237" s="269"/>
      <c r="J237" s="269"/>
      <c r="K237" s="269"/>
      <c r="L237" s="269"/>
      <c r="M237" s="269"/>
      <c r="N237" s="269"/>
      <c r="O237" s="269"/>
      <c r="P237" s="270"/>
      <c r="BL237" s="75" t="s">
        <v>1255</v>
      </c>
      <c r="BM237" s="75">
        <v>6</v>
      </c>
      <c r="BN237" s="75">
        <v>350</v>
      </c>
      <c r="BO237" s="75">
        <v>2</v>
      </c>
    </row>
    <row r="238" spans="1:67" ht="6" customHeight="1">
      <c r="BL238" s="75" t="s">
        <v>697</v>
      </c>
      <c r="BM238" s="75">
        <v>6</v>
      </c>
      <c r="BN238" s="75">
        <v>230</v>
      </c>
      <c r="BO238" s="75">
        <v>1</v>
      </c>
    </row>
    <row r="239" spans="1:67">
      <c r="A239" s="77" t="s">
        <v>9</v>
      </c>
      <c r="B239" s="268"/>
      <c r="C239" s="269"/>
      <c r="D239" s="269"/>
      <c r="E239" s="269"/>
      <c r="F239" s="269"/>
      <c r="G239" s="269"/>
      <c r="H239" s="269"/>
      <c r="I239" s="269"/>
      <c r="J239" s="269"/>
      <c r="K239" s="269"/>
      <c r="L239" s="269"/>
      <c r="M239" s="269"/>
      <c r="N239" s="269"/>
      <c r="O239" s="269"/>
      <c r="P239" s="270"/>
      <c r="BF239" s="140"/>
      <c r="BL239" s="75" t="s">
        <v>1256</v>
      </c>
      <c r="BM239" s="75">
        <v>6</v>
      </c>
      <c r="BN239" s="75">
        <v>350</v>
      </c>
      <c r="BO239" s="75">
        <v>2</v>
      </c>
    </row>
    <row r="240" spans="1:67" ht="6" customHeight="1">
      <c r="BF240" s="140"/>
      <c r="BL240" s="75" t="s">
        <v>686</v>
      </c>
      <c r="BM240" s="75">
        <v>6</v>
      </c>
      <c r="BN240" s="75">
        <v>165</v>
      </c>
      <c r="BO240" s="75">
        <v>1</v>
      </c>
    </row>
    <row r="241" spans="1:67">
      <c r="A241" s="77" t="s">
        <v>10</v>
      </c>
      <c r="B241" s="265"/>
      <c r="C241" s="266"/>
      <c r="D241" s="266"/>
      <c r="E241" s="266"/>
      <c r="F241" s="266"/>
      <c r="G241" s="266"/>
      <c r="H241" s="266"/>
      <c r="I241" s="267"/>
      <c r="J241" s="77" t="s">
        <v>14</v>
      </c>
      <c r="K241" s="265"/>
      <c r="L241" s="266"/>
      <c r="M241" s="266"/>
      <c r="N241" s="266"/>
      <c r="O241" s="266"/>
      <c r="P241" s="267"/>
      <c r="BF241" s="140"/>
      <c r="BL241" s="75" t="s">
        <v>1257</v>
      </c>
      <c r="BM241" s="75">
        <v>6</v>
      </c>
      <c r="BN241" s="75">
        <v>265</v>
      </c>
      <c r="BO241" s="75">
        <v>1</v>
      </c>
    </row>
    <row r="242" spans="1:67" ht="6" customHeight="1">
      <c r="BL242" s="75" t="s">
        <v>1258</v>
      </c>
      <c r="BM242" s="75">
        <v>6</v>
      </c>
      <c r="BN242" s="75">
        <v>350</v>
      </c>
      <c r="BO242" s="75">
        <v>2</v>
      </c>
    </row>
    <row r="243" spans="1:67" ht="24.9" customHeight="1">
      <c r="A243" s="92" t="s">
        <v>891</v>
      </c>
      <c r="B243" s="93"/>
      <c r="C243" s="93" t="s">
        <v>1136</v>
      </c>
      <c r="D243" s="93"/>
      <c r="E243" s="93"/>
      <c r="F243" s="93"/>
      <c r="G243" s="93"/>
      <c r="H243" s="93"/>
      <c r="I243" s="93"/>
      <c r="J243" s="93"/>
      <c r="K243" s="93"/>
      <c r="L243" s="93"/>
      <c r="M243" s="93"/>
      <c r="N243" s="232"/>
      <c r="O243" s="232"/>
      <c r="P243" s="93"/>
      <c r="AY243" s="85" t="s">
        <v>1115</v>
      </c>
      <c r="AZ243" s="223" t="b">
        <v>0</v>
      </c>
      <c r="BL243" s="75" t="s">
        <v>1259</v>
      </c>
      <c r="BM243" s="75">
        <v>6</v>
      </c>
      <c r="BN243" s="75">
        <v>315</v>
      </c>
      <c r="BO243" s="75">
        <v>1</v>
      </c>
    </row>
    <row r="244" spans="1:67" ht="6" customHeight="1">
      <c r="BL244" s="75" t="s">
        <v>1260</v>
      </c>
      <c r="BM244" s="75">
        <v>6</v>
      </c>
      <c r="BN244" s="75">
        <v>350</v>
      </c>
      <c r="BO244" s="75">
        <v>2</v>
      </c>
    </row>
    <row r="245" spans="1:67">
      <c r="A245" s="77" t="s">
        <v>4</v>
      </c>
      <c r="B245" s="265"/>
      <c r="C245" s="266"/>
      <c r="D245" s="266"/>
      <c r="E245" s="266"/>
      <c r="F245" s="266"/>
      <c r="G245" s="266"/>
      <c r="H245" s="266"/>
      <c r="I245" s="266"/>
      <c r="J245" s="266"/>
      <c r="K245" s="266"/>
      <c r="L245" s="266"/>
      <c r="M245" s="266"/>
      <c r="N245" s="266"/>
      <c r="O245" s="266"/>
      <c r="P245" s="267"/>
      <c r="BF245" s="140"/>
      <c r="BL245" s="75" t="s">
        <v>1261</v>
      </c>
      <c r="BM245" s="75">
        <v>6</v>
      </c>
      <c r="BN245" s="75">
        <v>350</v>
      </c>
      <c r="BO245" s="75">
        <v>2</v>
      </c>
    </row>
    <row r="246" spans="1:67" ht="6" customHeight="1">
      <c r="A246" s="94"/>
      <c r="B246" s="94"/>
      <c r="C246" s="94"/>
      <c r="D246" s="94"/>
      <c r="E246" s="94"/>
      <c r="F246" s="94"/>
      <c r="G246" s="94"/>
      <c r="H246" s="94"/>
      <c r="I246" s="94"/>
      <c r="J246" s="94"/>
      <c r="K246" s="94"/>
      <c r="L246" s="94"/>
      <c r="M246" s="94"/>
      <c r="N246" s="94"/>
      <c r="O246" s="94"/>
      <c r="P246" s="94"/>
      <c r="BF246" s="140"/>
      <c r="BL246" s="75" t="s">
        <v>1262</v>
      </c>
      <c r="BM246" s="75">
        <v>6</v>
      </c>
      <c r="BN246" s="75">
        <v>285</v>
      </c>
      <c r="BO246" s="75">
        <v>1</v>
      </c>
    </row>
    <row r="247" spans="1:67">
      <c r="A247" s="253" t="s">
        <v>1144</v>
      </c>
      <c r="B247" s="265"/>
      <c r="C247" s="266"/>
      <c r="D247" s="266"/>
      <c r="E247" s="266"/>
      <c r="F247" s="266"/>
      <c r="G247" s="266"/>
      <c r="H247" s="266"/>
      <c r="I247" s="266"/>
      <c r="J247" s="266"/>
      <c r="K247" s="266"/>
      <c r="L247" s="266"/>
      <c r="M247" s="267"/>
      <c r="N247" s="307" t="s">
        <v>1103</v>
      </c>
      <c r="O247" s="308"/>
      <c r="P247" s="252"/>
      <c r="AY247" s="106" t="s">
        <v>1108</v>
      </c>
      <c r="AZ247" s="223" t="b">
        <v>0</v>
      </c>
      <c r="BF247" s="140"/>
      <c r="BL247" s="75" t="s">
        <v>1263</v>
      </c>
      <c r="BM247" s="75">
        <v>6</v>
      </c>
      <c r="BN247" s="75">
        <v>350</v>
      </c>
      <c r="BO247" s="75">
        <v>2</v>
      </c>
    </row>
    <row r="248" spans="1:67" ht="6" customHeight="1">
      <c r="BF248" s="140"/>
      <c r="BL248" s="75" t="s">
        <v>1264</v>
      </c>
      <c r="BM248" s="75">
        <v>6</v>
      </c>
      <c r="BN248" s="75">
        <v>335</v>
      </c>
      <c r="BO248" s="75">
        <v>1</v>
      </c>
    </row>
    <row r="249" spans="1:67">
      <c r="A249" s="77" t="s">
        <v>5</v>
      </c>
      <c r="B249" s="268"/>
      <c r="C249" s="269"/>
      <c r="D249" s="269"/>
      <c r="E249" s="269"/>
      <c r="F249" s="269"/>
      <c r="G249" s="270"/>
      <c r="H249" s="271" t="s">
        <v>13</v>
      </c>
      <c r="I249" s="260"/>
      <c r="J249" s="268"/>
      <c r="K249" s="269"/>
      <c r="L249" s="269"/>
      <c r="M249" s="269"/>
      <c r="N249" s="269"/>
      <c r="O249" s="269"/>
      <c r="P249" s="270"/>
      <c r="BF249" s="140"/>
      <c r="BL249" s="75" t="s">
        <v>1265</v>
      </c>
      <c r="BM249" s="75">
        <v>6</v>
      </c>
      <c r="BN249" s="75">
        <v>350</v>
      </c>
      <c r="BO249" s="75">
        <v>2</v>
      </c>
    </row>
    <row r="250" spans="1:67" ht="6" customHeight="1">
      <c r="BF250" s="140"/>
      <c r="BL250" s="75" t="s">
        <v>1266</v>
      </c>
      <c r="BM250" s="75">
        <v>6</v>
      </c>
      <c r="BN250" s="75">
        <v>350</v>
      </c>
      <c r="BO250" s="75">
        <v>2</v>
      </c>
    </row>
    <row r="251" spans="1:67">
      <c r="A251" s="77" t="s">
        <v>6</v>
      </c>
      <c r="B251" s="265"/>
      <c r="C251" s="266"/>
      <c r="D251" s="266"/>
      <c r="E251" s="266"/>
      <c r="F251" s="266"/>
      <c r="G251" s="266"/>
      <c r="H251" s="266"/>
      <c r="I251" s="266"/>
      <c r="J251" s="266"/>
      <c r="K251" s="266"/>
      <c r="L251" s="266"/>
      <c r="M251" s="266"/>
      <c r="N251" s="266"/>
      <c r="O251" s="266"/>
      <c r="P251" s="267"/>
      <c r="BF251" s="140"/>
      <c r="BL251" s="75" t="s">
        <v>691</v>
      </c>
      <c r="BM251" s="75">
        <v>6</v>
      </c>
      <c r="BN251" s="75">
        <v>215</v>
      </c>
      <c r="BO251" s="75">
        <v>1</v>
      </c>
    </row>
    <row r="252" spans="1:67" ht="6" customHeight="1">
      <c r="BF252" s="140"/>
      <c r="BL252" s="75" t="s">
        <v>1267</v>
      </c>
      <c r="BM252" s="75">
        <v>6</v>
      </c>
      <c r="BN252" s="75">
        <v>350</v>
      </c>
      <c r="BO252" s="75">
        <v>2</v>
      </c>
    </row>
    <row r="253" spans="1:67">
      <c r="A253" s="77" t="s">
        <v>7</v>
      </c>
      <c r="B253" s="265"/>
      <c r="C253" s="266"/>
      <c r="D253" s="266"/>
      <c r="E253" s="266"/>
      <c r="F253" s="266"/>
      <c r="G253" s="266"/>
      <c r="H253" s="266"/>
      <c r="I253" s="266"/>
      <c r="J253" s="266"/>
      <c r="K253" s="266"/>
      <c r="L253" s="266"/>
      <c r="M253" s="266"/>
      <c r="N253" s="266"/>
      <c r="O253" s="266"/>
      <c r="P253" s="267"/>
      <c r="BF253" s="140"/>
      <c r="BL253" s="75" t="s">
        <v>698</v>
      </c>
      <c r="BM253" s="75">
        <v>6</v>
      </c>
      <c r="BN253" s="75">
        <v>310</v>
      </c>
      <c r="BO253" s="75">
        <v>1</v>
      </c>
    </row>
    <row r="254" spans="1:67" ht="6" customHeight="1">
      <c r="BF254" s="140"/>
      <c r="BL254" s="75" t="s">
        <v>1268</v>
      </c>
      <c r="BM254" s="75">
        <v>6</v>
      </c>
      <c r="BN254" s="75">
        <v>350</v>
      </c>
      <c r="BO254" s="75">
        <v>1</v>
      </c>
    </row>
    <row r="255" spans="1:67">
      <c r="A255" s="227" t="s">
        <v>1098</v>
      </c>
      <c r="B255" s="265"/>
      <c r="C255" s="266"/>
      <c r="D255" s="266"/>
      <c r="E255" s="266"/>
      <c r="F255" s="266"/>
      <c r="G255" s="266"/>
      <c r="H255" s="267"/>
      <c r="I255" s="85" t="s">
        <v>1140</v>
      </c>
      <c r="J255" s="265"/>
      <c r="K255" s="266"/>
      <c r="L255" s="266"/>
      <c r="M255" s="266"/>
      <c r="N255" s="266"/>
      <c r="O255" s="266"/>
      <c r="P255" s="267"/>
      <c r="BF255" s="140"/>
      <c r="BL255" s="75" t="s">
        <v>1269</v>
      </c>
      <c r="BM255" s="75">
        <v>6</v>
      </c>
      <c r="BN255" s="75">
        <v>350</v>
      </c>
      <c r="BO255" s="75">
        <v>2</v>
      </c>
    </row>
    <row r="256" spans="1:67" ht="6" customHeight="1">
      <c r="BF256" s="140"/>
      <c r="BL256" s="75" t="s">
        <v>1270</v>
      </c>
      <c r="BM256" s="75">
        <v>6</v>
      </c>
      <c r="BN256" s="75">
        <v>350</v>
      </c>
      <c r="BO256" s="75">
        <v>1</v>
      </c>
    </row>
    <row r="257" spans="1:67" ht="22.2">
      <c r="A257" s="88" t="s">
        <v>8</v>
      </c>
      <c r="B257" s="89"/>
      <c r="C257" s="89"/>
      <c r="D257" s="89"/>
      <c r="E257" s="89"/>
      <c r="F257" s="89"/>
      <c r="G257" s="89"/>
      <c r="H257" s="89"/>
      <c r="I257" s="89"/>
      <c r="J257" s="89"/>
      <c r="K257" s="89"/>
      <c r="L257" s="89"/>
      <c r="M257" s="89"/>
      <c r="N257" s="89"/>
      <c r="O257" s="89"/>
      <c r="P257" s="89"/>
      <c r="BF257" s="140"/>
      <c r="BL257" s="75" t="s">
        <v>1271</v>
      </c>
      <c r="BM257" s="75">
        <v>6</v>
      </c>
      <c r="BN257" s="75">
        <v>350</v>
      </c>
      <c r="BO257" s="75">
        <v>2</v>
      </c>
    </row>
    <row r="258" spans="1:67" ht="6" customHeight="1">
      <c r="BF258" s="140"/>
      <c r="BL258" s="75" t="s">
        <v>702</v>
      </c>
      <c r="BM258" s="75">
        <v>6</v>
      </c>
      <c r="BN258" s="75">
        <v>170</v>
      </c>
      <c r="BO258" s="75">
        <v>1</v>
      </c>
    </row>
    <row r="259" spans="1:67">
      <c r="A259" s="224" t="s">
        <v>1096</v>
      </c>
      <c r="B259" s="265"/>
      <c r="C259" s="266"/>
      <c r="D259" s="266"/>
      <c r="E259" s="266"/>
      <c r="F259" s="266"/>
      <c r="G259" s="266"/>
      <c r="H259" s="267"/>
      <c r="I259" s="224" t="s">
        <v>1095</v>
      </c>
      <c r="J259" s="265"/>
      <c r="K259" s="266"/>
      <c r="L259" s="266"/>
      <c r="M259" s="266"/>
      <c r="N259" s="266"/>
      <c r="O259" s="266"/>
      <c r="P259" s="267"/>
      <c r="BF259" s="140"/>
      <c r="BL259" s="75" t="s">
        <v>1272</v>
      </c>
      <c r="BM259" s="75">
        <v>6</v>
      </c>
      <c r="BN259" s="75">
        <v>270</v>
      </c>
      <c r="BO259" s="75">
        <v>1</v>
      </c>
    </row>
    <row r="260" spans="1:67" ht="6" customHeight="1">
      <c r="BF260" s="140"/>
      <c r="BL260" s="75" t="s">
        <v>1273</v>
      </c>
      <c r="BM260" s="75">
        <v>6</v>
      </c>
      <c r="BN260" s="75">
        <v>350</v>
      </c>
      <c r="BO260" s="75">
        <v>2</v>
      </c>
    </row>
    <row r="261" spans="1:67">
      <c r="A261" s="77" t="s">
        <v>0</v>
      </c>
      <c r="B261" s="268"/>
      <c r="C261" s="269"/>
      <c r="D261" s="269"/>
      <c r="E261" s="269"/>
      <c r="F261" s="269"/>
      <c r="G261" s="269"/>
      <c r="H261" s="269"/>
      <c r="I261" s="269"/>
      <c r="J261" s="269"/>
      <c r="K261" s="269"/>
      <c r="L261" s="269"/>
      <c r="M261" s="269"/>
      <c r="N261" s="269"/>
      <c r="O261" s="269"/>
      <c r="P261" s="270"/>
      <c r="BF261" s="140"/>
      <c r="BL261" s="75" t="s">
        <v>1274</v>
      </c>
      <c r="BM261" s="75">
        <v>6</v>
      </c>
      <c r="BN261" s="75">
        <v>290</v>
      </c>
      <c r="BO261" s="75">
        <v>1</v>
      </c>
    </row>
    <row r="262" spans="1:67" ht="6" customHeight="1">
      <c r="BF262" s="140"/>
      <c r="BL262" s="75" t="s">
        <v>1275</v>
      </c>
      <c r="BM262" s="75">
        <v>6</v>
      </c>
      <c r="BN262" s="75">
        <v>350</v>
      </c>
      <c r="BO262" s="75">
        <v>2</v>
      </c>
    </row>
    <row r="263" spans="1:67">
      <c r="A263" s="77" t="s">
        <v>9</v>
      </c>
      <c r="B263" s="268"/>
      <c r="C263" s="269"/>
      <c r="D263" s="269"/>
      <c r="E263" s="269"/>
      <c r="F263" s="269"/>
      <c r="G263" s="269"/>
      <c r="H263" s="269"/>
      <c r="I263" s="269"/>
      <c r="J263" s="269"/>
      <c r="K263" s="269"/>
      <c r="L263" s="269"/>
      <c r="M263" s="269"/>
      <c r="N263" s="269"/>
      <c r="O263" s="269"/>
      <c r="P263" s="270"/>
      <c r="BF263" s="140"/>
      <c r="BL263" s="75" t="s">
        <v>706</v>
      </c>
      <c r="BM263" s="75">
        <v>6</v>
      </c>
      <c r="BN263" s="75">
        <v>190</v>
      </c>
      <c r="BO263" s="75">
        <v>1</v>
      </c>
    </row>
    <row r="264" spans="1:67" ht="6" customHeight="1">
      <c r="BF264" s="140"/>
      <c r="BL264" s="75" t="s">
        <v>1276</v>
      </c>
      <c r="BM264" s="75">
        <v>6</v>
      </c>
      <c r="BN264" s="75">
        <v>290</v>
      </c>
      <c r="BO264" s="75">
        <v>1</v>
      </c>
    </row>
    <row r="265" spans="1:67">
      <c r="A265" s="77" t="s">
        <v>10</v>
      </c>
      <c r="B265" s="265"/>
      <c r="C265" s="266"/>
      <c r="D265" s="266"/>
      <c r="E265" s="266"/>
      <c r="F265" s="266"/>
      <c r="G265" s="266"/>
      <c r="H265" s="266"/>
      <c r="I265" s="267"/>
      <c r="J265" s="77" t="s">
        <v>14</v>
      </c>
      <c r="K265" s="265"/>
      <c r="L265" s="266"/>
      <c r="M265" s="266"/>
      <c r="N265" s="266"/>
      <c r="O265" s="266"/>
      <c r="P265" s="267"/>
      <c r="BF265" s="140"/>
      <c r="BL265" s="75" t="s">
        <v>1277</v>
      </c>
      <c r="BM265" s="75">
        <v>6</v>
      </c>
      <c r="BN265" s="75">
        <v>350</v>
      </c>
      <c r="BO265" s="75">
        <v>2</v>
      </c>
    </row>
    <row r="266" spans="1:67" ht="6" customHeight="1">
      <c r="BF266" s="140"/>
      <c r="BL266" s="75" t="s">
        <v>1278</v>
      </c>
      <c r="BM266" s="75">
        <v>6</v>
      </c>
      <c r="BN266" s="75">
        <v>310</v>
      </c>
      <c r="BO266" s="75">
        <v>1</v>
      </c>
    </row>
    <row r="267" spans="1:67" ht="22.2">
      <c r="A267" s="90" t="s">
        <v>11</v>
      </c>
      <c r="B267" s="91"/>
      <c r="C267" s="91"/>
      <c r="D267" s="91"/>
      <c r="E267" s="91"/>
      <c r="F267" s="91"/>
      <c r="G267" s="91"/>
      <c r="H267" s="91"/>
      <c r="I267" s="91"/>
      <c r="J267" s="91"/>
      <c r="K267" s="91"/>
      <c r="L267" s="91"/>
      <c r="M267" s="91"/>
      <c r="N267" s="91"/>
      <c r="O267" s="91"/>
      <c r="P267" s="91"/>
      <c r="BF267" s="140"/>
      <c r="BL267" s="75" t="s">
        <v>1279</v>
      </c>
      <c r="BM267" s="75">
        <v>6</v>
      </c>
      <c r="BN267" s="75">
        <v>350</v>
      </c>
      <c r="BO267" s="75">
        <v>2</v>
      </c>
    </row>
    <row r="268" spans="1:67" ht="6" customHeight="1">
      <c r="BF268" s="140"/>
      <c r="BL268" s="75" t="s">
        <v>701</v>
      </c>
      <c r="BM268" s="75">
        <v>6</v>
      </c>
      <c r="BN268" s="75">
        <v>160</v>
      </c>
      <c r="BO268" s="75">
        <v>1</v>
      </c>
    </row>
    <row r="269" spans="1:67">
      <c r="A269" s="224" t="s">
        <v>1096</v>
      </c>
      <c r="B269" s="265"/>
      <c r="C269" s="266"/>
      <c r="D269" s="266"/>
      <c r="E269" s="266"/>
      <c r="F269" s="266"/>
      <c r="G269" s="266"/>
      <c r="H269" s="267"/>
      <c r="I269" s="224" t="s">
        <v>1095</v>
      </c>
      <c r="J269" s="265"/>
      <c r="K269" s="266"/>
      <c r="L269" s="266"/>
      <c r="M269" s="266"/>
      <c r="N269" s="266"/>
      <c r="O269" s="266"/>
      <c r="P269" s="267"/>
      <c r="BF269" s="140"/>
      <c r="BL269" s="75" t="s">
        <v>1280</v>
      </c>
      <c r="BM269" s="75">
        <v>6</v>
      </c>
      <c r="BN269" s="75">
        <v>260</v>
      </c>
      <c r="BO269" s="75">
        <v>1</v>
      </c>
    </row>
    <row r="270" spans="1:67" ht="6" customHeight="1">
      <c r="BF270" s="140"/>
      <c r="BL270" s="75" t="s">
        <v>1281</v>
      </c>
      <c r="BM270" s="75">
        <v>6</v>
      </c>
      <c r="BN270" s="75">
        <v>350</v>
      </c>
      <c r="BO270" s="75">
        <v>2</v>
      </c>
    </row>
    <row r="271" spans="1:67">
      <c r="A271" s="77" t="s">
        <v>5</v>
      </c>
      <c r="B271" s="268"/>
      <c r="C271" s="269"/>
      <c r="D271" s="269"/>
      <c r="E271" s="269"/>
      <c r="F271" s="269"/>
      <c r="G271" s="270"/>
      <c r="H271" s="271" t="s">
        <v>13</v>
      </c>
      <c r="I271" s="260"/>
      <c r="J271" s="268"/>
      <c r="K271" s="269"/>
      <c r="L271" s="269"/>
      <c r="M271" s="269"/>
      <c r="N271" s="269"/>
      <c r="O271" s="269"/>
      <c r="P271" s="270"/>
      <c r="BF271" s="140"/>
      <c r="BL271" s="75" t="s">
        <v>1282</v>
      </c>
      <c r="BM271" s="75">
        <v>6</v>
      </c>
      <c r="BN271" s="75">
        <v>280</v>
      </c>
      <c r="BO271" s="75">
        <v>1</v>
      </c>
    </row>
    <row r="272" spans="1:67" ht="6" customHeight="1">
      <c r="BF272" s="140"/>
      <c r="BL272" s="75" t="s">
        <v>1283</v>
      </c>
      <c r="BM272" s="75">
        <v>6</v>
      </c>
      <c r="BN272" s="75">
        <v>350</v>
      </c>
      <c r="BO272" s="75">
        <v>2</v>
      </c>
    </row>
    <row r="273" spans="1:67">
      <c r="A273" s="77" t="s">
        <v>6</v>
      </c>
      <c r="B273" s="265"/>
      <c r="C273" s="266"/>
      <c r="D273" s="266"/>
      <c r="E273" s="266"/>
      <c r="F273" s="266"/>
      <c r="G273" s="266"/>
      <c r="H273" s="266"/>
      <c r="I273" s="266"/>
      <c r="J273" s="266"/>
      <c r="K273" s="266"/>
      <c r="L273" s="266"/>
      <c r="M273" s="266"/>
      <c r="N273" s="266"/>
      <c r="O273" s="266"/>
      <c r="P273" s="267"/>
      <c r="BF273" s="140"/>
      <c r="BJ273" s="75" t="s">
        <v>1130</v>
      </c>
      <c r="BK273" s="75" t="s">
        <v>1190</v>
      </c>
      <c r="BL273" s="75" t="s">
        <v>735</v>
      </c>
      <c r="BM273" s="75">
        <v>6</v>
      </c>
      <c r="BN273" s="75">
        <v>162</v>
      </c>
      <c r="BO273" s="75">
        <v>1</v>
      </c>
    </row>
    <row r="274" spans="1:67" ht="6" customHeight="1">
      <c r="BF274" s="140"/>
      <c r="BL274" s="75" t="s">
        <v>1284</v>
      </c>
      <c r="BM274" s="75">
        <v>6</v>
      </c>
      <c r="BN274" s="75">
        <v>162</v>
      </c>
      <c r="BO274" s="75">
        <v>1</v>
      </c>
    </row>
    <row r="275" spans="1:67">
      <c r="A275" s="77" t="s">
        <v>7</v>
      </c>
      <c r="B275" s="265"/>
      <c r="C275" s="266"/>
      <c r="D275" s="266"/>
      <c r="E275" s="266"/>
      <c r="F275" s="266"/>
      <c r="G275" s="266"/>
      <c r="H275" s="266"/>
      <c r="I275" s="266"/>
      <c r="J275" s="266"/>
      <c r="K275" s="266"/>
      <c r="L275" s="266"/>
      <c r="M275" s="266"/>
      <c r="N275" s="266"/>
      <c r="O275" s="266"/>
      <c r="P275" s="267"/>
      <c r="BF275" s="140"/>
      <c r="BL275" s="75" t="s">
        <v>1285</v>
      </c>
      <c r="BM275" s="75">
        <v>6</v>
      </c>
      <c r="BN275" s="75">
        <v>162</v>
      </c>
      <c r="BO275" s="75">
        <v>1</v>
      </c>
    </row>
    <row r="276" spans="1:67" ht="6" customHeight="1">
      <c r="BF276" s="140"/>
      <c r="BL276" s="75" t="s">
        <v>1286</v>
      </c>
      <c r="BM276" s="75">
        <v>6</v>
      </c>
      <c r="BN276" s="75">
        <v>162</v>
      </c>
      <c r="BO276" s="75">
        <v>1</v>
      </c>
    </row>
    <row r="277" spans="1:67">
      <c r="A277" s="77" t="s">
        <v>0</v>
      </c>
      <c r="B277" s="268"/>
      <c r="C277" s="269"/>
      <c r="D277" s="269"/>
      <c r="E277" s="269"/>
      <c r="F277" s="269"/>
      <c r="G277" s="269"/>
      <c r="H277" s="269"/>
      <c r="I277" s="269"/>
      <c r="J277" s="269"/>
      <c r="K277" s="269"/>
      <c r="L277" s="269"/>
      <c r="M277" s="269"/>
      <c r="N277" s="269"/>
      <c r="O277" s="269"/>
      <c r="P277" s="270"/>
      <c r="BL277" s="75" t="s">
        <v>737</v>
      </c>
      <c r="BM277" s="75">
        <v>6</v>
      </c>
      <c r="BN277" s="75">
        <v>109</v>
      </c>
      <c r="BO277" s="75">
        <v>1</v>
      </c>
    </row>
    <row r="278" spans="1:67" ht="6" customHeight="1">
      <c r="BL278" s="75" t="s">
        <v>1287</v>
      </c>
      <c r="BM278" s="75">
        <v>6</v>
      </c>
      <c r="BN278" s="75">
        <v>109</v>
      </c>
      <c r="BO278" s="75">
        <v>1</v>
      </c>
    </row>
    <row r="279" spans="1:67">
      <c r="A279" s="77" t="s">
        <v>9</v>
      </c>
      <c r="B279" s="268"/>
      <c r="C279" s="269"/>
      <c r="D279" s="269"/>
      <c r="E279" s="269"/>
      <c r="F279" s="269"/>
      <c r="G279" s="269"/>
      <c r="H279" s="269"/>
      <c r="I279" s="269"/>
      <c r="J279" s="269"/>
      <c r="K279" s="269"/>
      <c r="L279" s="269"/>
      <c r="M279" s="269"/>
      <c r="N279" s="269"/>
      <c r="O279" s="269"/>
      <c r="P279" s="270"/>
      <c r="BL279" s="75" t="s">
        <v>1288</v>
      </c>
      <c r="BM279" s="75">
        <v>6</v>
      </c>
      <c r="BN279" s="75">
        <v>109</v>
      </c>
      <c r="BO279" s="75">
        <v>1</v>
      </c>
    </row>
    <row r="280" spans="1:67" ht="6" customHeight="1">
      <c r="BL280" s="75" t="s">
        <v>1289</v>
      </c>
      <c r="BM280" s="75">
        <v>6</v>
      </c>
      <c r="BN280" s="75">
        <v>109</v>
      </c>
      <c r="BO280" s="75">
        <v>1</v>
      </c>
    </row>
    <row r="281" spans="1:67">
      <c r="A281" s="77" t="s">
        <v>10</v>
      </c>
      <c r="B281" s="265"/>
      <c r="C281" s="266"/>
      <c r="D281" s="266"/>
      <c r="E281" s="266"/>
      <c r="F281" s="266"/>
      <c r="G281" s="266"/>
      <c r="H281" s="266"/>
      <c r="I281" s="267"/>
      <c r="J281" s="77" t="s">
        <v>14</v>
      </c>
      <c r="K281" s="265"/>
      <c r="L281" s="266"/>
      <c r="M281" s="266"/>
      <c r="N281" s="266"/>
      <c r="O281" s="266"/>
      <c r="P281" s="267"/>
      <c r="BL281" s="75" t="s">
        <v>738</v>
      </c>
      <c r="BM281" s="75">
        <v>6</v>
      </c>
      <c r="BN281" s="75">
        <v>147</v>
      </c>
      <c r="BO281" s="75">
        <v>1</v>
      </c>
    </row>
    <row r="282" spans="1:67" ht="6" customHeight="1">
      <c r="BF282" s="140"/>
      <c r="BL282" s="75" t="s">
        <v>1290</v>
      </c>
      <c r="BM282" s="75">
        <v>6</v>
      </c>
      <c r="BN282" s="75">
        <v>147</v>
      </c>
      <c r="BO282" s="75">
        <v>1</v>
      </c>
    </row>
    <row r="283" spans="1:67" ht="24.9" customHeight="1">
      <c r="A283" s="92" t="s">
        <v>892</v>
      </c>
      <c r="B283" s="93"/>
      <c r="C283" s="93" t="s">
        <v>1136</v>
      </c>
      <c r="D283" s="93"/>
      <c r="E283" s="93"/>
      <c r="F283" s="93"/>
      <c r="G283" s="93"/>
      <c r="H283" s="93"/>
      <c r="I283" s="93"/>
      <c r="J283" s="93"/>
      <c r="K283" s="93"/>
      <c r="L283" s="93"/>
      <c r="M283" s="93"/>
      <c r="N283" s="232"/>
      <c r="O283" s="232"/>
      <c r="P283" s="93"/>
      <c r="AY283" s="85" t="s">
        <v>1114</v>
      </c>
      <c r="AZ283" s="223" t="b">
        <v>0</v>
      </c>
      <c r="BF283" s="140"/>
      <c r="BL283" s="75" t="s">
        <v>1291</v>
      </c>
      <c r="BM283" s="75">
        <v>6</v>
      </c>
      <c r="BN283" s="75">
        <v>147</v>
      </c>
      <c r="BO283" s="75">
        <v>1</v>
      </c>
    </row>
    <row r="284" spans="1:67" ht="6" customHeight="1">
      <c r="BF284" s="140"/>
      <c r="BL284" s="75" t="s">
        <v>1292</v>
      </c>
      <c r="BM284" s="75">
        <v>6</v>
      </c>
      <c r="BN284" s="75">
        <v>147</v>
      </c>
      <c r="BO284" s="75">
        <v>1</v>
      </c>
    </row>
    <row r="285" spans="1:67">
      <c r="A285" s="77" t="s">
        <v>4</v>
      </c>
      <c r="B285" s="265"/>
      <c r="C285" s="266"/>
      <c r="D285" s="266"/>
      <c r="E285" s="266"/>
      <c r="F285" s="266"/>
      <c r="G285" s="266"/>
      <c r="H285" s="266"/>
      <c r="I285" s="266"/>
      <c r="J285" s="266"/>
      <c r="K285" s="266"/>
      <c r="L285" s="266"/>
      <c r="M285" s="266"/>
      <c r="N285" s="266"/>
      <c r="O285" s="266"/>
      <c r="P285" s="267"/>
      <c r="BF285" s="140"/>
      <c r="BL285" s="75" t="s">
        <v>740</v>
      </c>
      <c r="BM285" s="75">
        <v>6</v>
      </c>
      <c r="BN285" s="75">
        <v>183</v>
      </c>
      <c r="BO285" s="75">
        <v>1</v>
      </c>
    </row>
    <row r="286" spans="1:67" ht="6" customHeight="1">
      <c r="A286" s="94"/>
      <c r="B286" s="94"/>
      <c r="C286" s="94"/>
      <c r="D286" s="94"/>
      <c r="E286" s="94"/>
      <c r="F286" s="94"/>
      <c r="G286" s="94"/>
      <c r="H286" s="94"/>
      <c r="I286" s="94"/>
      <c r="J286" s="94"/>
      <c r="K286" s="94"/>
      <c r="L286" s="94"/>
      <c r="M286" s="94"/>
      <c r="N286" s="94"/>
      <c r="O286" s="94"/>
      <c r="P286" s="94"/>
      <c r="BF286" s="140"/>
      <c r="BL286" s="75" t="s">
        <v>1293</v>
      </c>
      <c r="BM286" s="75">
        <v>6</v>
      </c>
      <c r="BN286" s="75">
        <v>183</v>
      </c>
      <c r="BO286" s="75">
        <v>1</v>
      </c>
    </row>
    <row r="287" spans="1:67">
      <c r="A287" s="253" t="s">
        <v>1144</v>
      </c>
      <c r="B287" s="265"/>
      <c r="C287" s="266"/>
      <c r="D287" s="266"/>
      <c r="E287" s="266"/>
      <c r="F287" s="266"/>
      <c r="G287" s="266"/>
      <c r="H287" s="266"/>
      <c r="I287" s="266"/>
      <c r="J287" s="266"/>
      <c r="K287" s="266"/>
      <c r="L287" s="266"/>
      <c r="M287" s="267"/>
      <c r="N287" s="308" t="s">
        <v>1103</v>
      </c>
      <c r="O287" s="308"/>
      <c r="P287" s="252"/>
      <c r="AY287" s="106" t="s">
        <v>1109</v>
      </c>
      <c r="AZ287" s="223" t="b">
        <v>0</v>
      </c>
      <c r="BF287" s="140"/>
      <c r="BL287" s="75" t="s">
        <v>1294</v>
      </c>
      <c r="BM287" s="75">
        <v>6</v>
      </c>
      <c r="BN287" s="75">
        <v>183</v>
      </c>
      <c r="BO287" s="75">
        <v>1</v>
      </c>
    </row>
    <row r="288" spans="1:67" ht="6" customHeight="1">
      <c r="BF288" s="140"/>
      <c r="BL288" s="75" t="s">
        <v>1295</v>
      </c>
      <c r="BM288" s="75">
        <v>6</v>
      </c>
      <c r="BN288" s="75">
        <v>183</v>
      </c>
      <c r="BO288" s="75">
        <v>1</v>
      </c>
    </row>
    <row r="289" spans="1:67">
      <c r="A289" s="77" t="s">
        <v>5</v>
      </c>
      <c r="B289" s="268"/>
      <c r="C289" s="269"/>
      <c r="D289" s="269"/>
      <c r="E289" s="269"/>
      <c r="F289" s="269"/>
      <c r="G289" s="270"/>
      <c r="H289" s="271" t="s">
        <v>13</v>
      </c>
      <c r="I289" s="260"/>
      <c r="J289" s="268"/>
      <c r="K289" s="269"/>
      <c r="L289" s="269"/>
      <c r="M289" s="269"/>
      <c r="N289" s="269"/>
      <c r="O289" s="269"/>
      <c r="P289" s="270"/>
      <c r="BF289" s="140"/>
      <c r="BL289" s="75" t="s">
        <v>742</v>
      </c>
      <c r="BM289" s="75">
        <v>6</v>
      </c>
      <c r="BN289" s="75">
        <v>130</v>
      </c>
      <c r="BO289" s="75">
        <v>1</v>
      </c>
    </row>
    <row r="290" spans="1:67" ht="6" customHeight="1">
      <c r="BF290" s="140"/>
      <c r="BL290" s="75" t="s">
        <v>1296</v>
      </c>
      <c r="BM290" s="75">
        <v>6</v>
      </c>
      <c r="BN290" s="75">
        <v>130</v>
      </c>
      <c r="BO290" s="75">
        <v>1</v>
      </c>
    </row>
    <row r="291" spans="1:67">
      <c r="A291" s="77" t="s">
        <v>6</v>
      </c>
      <c r="B291" s="265"/>
      <c r="C291" s="266"/>
      <c r="D291" s="266"/>
      <c r="E291" s="266"/>
      <c r="F291" s="266"/>
      <c r="G291" s="266"/>
      <c r="H291" s="266"/>
      <c r="I291" s="266"/>
      <c r="J291" s="266"/>
      <c r="K291" s="266"/>
      <c r="L291" s="266"/>
      <c r="M291" s="266"/>
      <c r="N291" s="266"/>
      <c r="O291" s="266"/>
      <c r="P291" s="267"/>
      <c r="BF291" s="140"/>
      <c r="BL291" s="75" t="s">
        <v>1297</v>
      </c>
      <c r="BM291" s="75">
        <v>6</v>
      </c>
      <c r="BN291" s="75">
        <v>130</v>
      </c>
      <c r="BO291" s="75">
        <v>1</v>
      </c>
    </row>
    <row r="292" spans="1:67" ht="6" customHeight="1">
      <c r="BF292" s="140"/>
      <c r="BL292" s="75" t="s">
        <v>1298</v>
      </c>
      <c r="BM292" s="75">
        <v>6</v>
      </c>
      <c r="BN292" s="75">
        <v>130</v>
      </c>
      <c r="BO292" s="75">
        <v>1</v>
      </c>
    </row>
    <row r="293" spans="1:67">
      <c r="A293" s="77" t="s">
        <v>7</v>
      </c>
      <c r="B293" s="265"/>
      <c r="C293" s="266"/>
      <c r="D293" s="266"/>
      <c r="E293" s="266"/>
      <c r="F293" s="266"/>
      <c r="G293" s="266"/>
      <c r="H293" s="266"/>
      <c r="I293" s="266"/>
      <c r="J293" s="266"/>
      <c r="K293" s="266"/>
      <c r="L293" s="266"/>
      <c r="M293" s="266"/>
      <c r="N293" s="266"/>
      <c r="O293" s="266"/>
      <c r="P293" s="267"/>
      <c r="BF293" s="140"/>
      <c r="BL293" s="75" t="s">
        <v>744</v>
      </c>
      <c r="BM293" s="75">
        <v>6</v>
      </c>
      <c r="BN293" s="75">
        <v>168</v>
      </c>
      <c r="BO293" s="75">
        <v>1</v>
      </c>
    </row>
    <row r="294" spans="1:67" ht="6" customHeight="1">
      <c r="BF294" s="140"/>
      <c r="BL294" s="75" t="s">
        <v>1299</v>
      </c>
      <c r="BM294" s="75">
        <v>6</v>
      </c>
      <c r="BN294" s="75">
        <v>168</v>
      </c>
      <c r="BO294" s="75">
        <v>1</v>
      </c>
    </row>
    <row r="295" spans="1:67">
      <c r="A295" s="227" t="s">
        <v>1098</v>
      </c>
      <c r="B295" s="265"/>
      <c r="C295" s="266"/>
      <c r="D295" s="266"/>
      <c r="E295" s="266"/>
      <c r="F295" s="266"/>
      <c r="G295" s="266"/>
      <c r="H295" s="267"/>
      <c r="I295" s="85" t="s">
        <v>1140</v>
      </c>
      <c r="J295" s="265"/>
      <c r="K295" s="266"/>
      <c r="L295" s="266"/>
      <c r="M295" s="266"/>
      <c r="N295" s="266"/>
      <c r="O295" s="266"/>
      <c r="P295" s="267"/>
      <c r="BF295" s="140"/>
      <c r="BL295" s="75" t="s">
        <v>1300</v>
      </c>
      <c r="BM295" s="75">
        <v>6</v>
      </c>
      <c r="BN295" s="75">
        <v>168</v>
      </c>
      <c r="BO295" s="75">
        <v>1</v>
      </c>
    </row>
    <row r="296" spans="1:67" ht="6" customHeight="1">
      <c r="BF296" s="140"/>
      <c r="BL296" s="75" t="s">
        <v>1301</v>
      </c>
      <c r="BM296" s="75">
        <v>6</v>
      </c>
      <c r="BN296" s="75">
        <v>168</v>
      </c>
      <c r="BO296" s="75">
        <v>1</v>
      </c>
    </row>
    <row r="297" spans="1:67" ht="22.2">
      <c r="A297" s="88" t="s">
        <v>8</v>
      </c>
      <c r="B297" s="89"/>
      <c r="C297" s="89"/>
      <c r="D297" s="89"/>
      <c r="E297" s="89"/>
      <c r="F297" s="89"/>
      <c r="G297" s="89"/>
      <c r="H297" s="89"/>
      <c r="I297" s="89"/>
      <c r="J297" s="89"/>
      <c r="K297" s="89"/>
      <c r="L297" s="89"/>
      <c r="M297" s="89"/>
      <c r="N297" s="89"/>
      <c r="O297" s="89"/>
      <c r="P297" s="89"/>
      <c r="BF297" s="140"/>
      <c r="BL297" s="75" t="s">
        <v>710</v>
      </c>
      <c r="BM297" s="75">
        <v>6</v>
      </c>
      <c r="BN297" s="75">
        <v>130</v>
      </c>
      <c r="BO297" s="75">
        <v>1</v>
      </c>
    </row>
    <row r="298" spans="1:67" ht="6" customHeight="1">
      <c r="BF298" s="140"/>
      <c r="BL298" s="75" t="s">
        <v>712</v>
      </c>
      <c r="BM298" s="75">
        <v>6</v>
      </c>
      <c r="BN298" s="75">
        <v>340</v>
      </c>
      <c r="BO298" s="75">
        <v>2</v>
      </c>
    </row>
    <row r="299" spans="1:67">
      <c r="A299" s="224" t="s">
        <v>1096</v>
      </c>
      <c r="B299" s="265"/>
      <c r="C299" s="266"/>
      <c r="D299" s="266"/>
      <c r="E299" s="266"/>
      <c r="F299" s="266"/>
      <c r="G299" s="266"/>
      <c r="H299" s="267"/>
      <c r="I299" s="224" t="s">
        <v>1095</v>
      </c>
      <c r="J299" s="265"/>
      <c r="K299" s="266"/>
      <c r="L299" s="266"/>
      <c r="M299" s="266"/>
      <c r="N299" s="266"/>
      <c r="O299" s="266"/>
      <c r="P299" s="267"/>
      <c r="BF299" s="140"/>
      <c r="BL299" s="75" t="s">
        <v>714</v>
      </c>
      <c r="BM299" s="75">
        <v>6</v>
      </c>
      <c r="BN299" s="75">
        <v>350</v>
      </c>
      <c r="BO299" s="75">
        <v>3</v>
      </c>
    </row>
    <row r="300" spans="1:67" ht="6" customHeight="1">
      <c r="BF300" s="140"/>
      <c r="BL300" s="75" t="s">
        <v>716</v>
      </c>
      <c r="BM300" s="75">
        <v>6</v>
      </c>
      <c r="BN300" s="75">
        <v>350</v>
      </c>
      <c r="BO300" s="75">
        <v>4</v>
      </c>
    </row>
    <row r="301" spans="1:67">
      <c r="A301" s="77" t="s">
        <v>0</v>
      </c>
      <c r="B301" s="268"/>
      <c r="C301" s="269"/>
      <c r="D301" s="269"/>
      <c r="E301" s="269"/>
      <c r="F301" s="269"/>
      <c r="G301" s="269"/>
      <c r="H301" s="269"/>
      <c r="I301" s="269"/>
      <c r="J301" s="269"/>
      <c r="K301" s="269"/>
      <c r="L301" s="269"/>
      <c r="M301" s="269"/>
      <c r="N301" s="269"/>
      <c r="O301" s="269"/>
      <c r="P301" s="270"/>
      <c r="BF301" s="140"/>
      <c r="BL301" s="75" t="s">
        <v>746</v>
      </c>
      <c r="BM301" s="75">
        <v>6</v>
      </c>
      <c r="BN301" s="75">
        <v>236</v>
      </c>
      <c r="BO301" s="75">
        <v>1</v>
      </c>
    </row>
    <row r="302" spans="1:67" ht="6" customHeight="1">
      <c r="BF302" s="140"/>
      <c r="BL302" s="75" t="s">
        <v>751</v>
      </c>
      <c r="BM302" s="75">
        <v>6</v>
      </c>
      <c r="BN302" s="75">
        <v>272</v>
      </c>
      <c r="BO302" s="75">
        <v>1</v>
      </c>
    </row>
    <row r="303" spans="1:67">
      <c r="A303" s="77" t="s">
        <v>9</v>
      </c>
      <c r="B303" s="268"/>
      <c r="C303" s="269"/>
      <c r="D303" s="269"/>
      <c r="E303" s="269"/>
      <c r="F303" s="269"/>
      <c r="G303" s="269"/>
      <c r="H303" s="269"/>
      <c r="I303" s="269"/>
      <c r="J303" s="269"/>
      <c r="K303" s="269"/>
      <c r="L303" s="269"/>
      <c r="M303" s="269"/>
      <c r="N303" s="269"/>
      <c r="O303" s="269"/>
      <c r="P303" s="270"/>
      <c r="BF303" s="140"/>
      <c r="BL303" s="75" t="s">
        <v>756</v>
      </c>
      <c r="BM303" s="75">
        <v>6</v>
      </c>
      <c r="BN303" s="75">
        <v>268</v>
      </c>
      <c r="BO303" s="75">
        <v>1</v>
      </c>
    </row>
    <row r="304" spans="1:67" ht="6" customHeight="1">
      <c r="BF304" s="140"/>
      <c r="BL304" s="75" t="s">
        <v>748</v>
      </c>
      <c r="BM304" s="75">
        <v>6</v>
      </c>
      <c r="BN304" s="75">
        <v>193</v>
      </c>
      <c r="BO304" s="75">
        <v>1</v>
      </c>
    </row>
    <row r="305" spans="1:67">
      <c r="A305" s="77" t="s">
        <v>10</v>
      </c>
      <c r="B305" s="265"/>
      <c r="C305" s="266"/>
      <c r="D305" s="266"/>
      <c r="E305" s="266"/>
      <c r="F305" s="266"/>
      <c r="G305" s="266"/>
      <c r="H305" s="266"/>
      <c r="I305" s="267"/>
      <c r="J305" s="77" t="s">
        <v>14</v>
      </c>
      <c r="K305" s="265"/>
      <c r="L305" s="266"/>
      <c r="M305" s="266"/>
      <c r="N305" s="266"/>
      <c r="O305" s="266"/>
      <c r="P305" s="267"/>
      <c r="BF305" s="140"/>
      <c r="BL305" s="75" t="s">
        <v>753</v>
      </c>
      <c r="BM305" s="75">
        <v>6</v>
      </c>
      <c r="BN305" s="75">
        <v>229</v>
      </c>
      <c r="BO305" s="75">
        <v>1</v>
      </c>
    </row>
    <row r="306" spans="1:67" ht="6" customHeight="1">
      <c r="BF306" s="140"/>
      <c r="BL306" s="75" t="s">
        <v>757</v>
      </c>
      <c r="BM306" s="75">
        <v>6</v>
      </c>
      <c r="BN306" s="75">
        <v>225</v>
      </c>
      <c r="BO306" s="75">
        <v>1</v>
      </c>
    </row>
    <row r="307" spans="1:67" ht="22.2">
      <c r="A307" s="90" t="s">
        <v>11</v>
      </c>
      <c r="B307" s="91"/>
      <c r="C307" s="91"/>
      <c r="D307" s="91"/>
      <c r="E307" s="91"/>
      <c r="F307" s="91"/>
      <c r="G307" s="91"/>
      <c r="H307" s="91"/>
      <c r="I307" s="91"/>
      <c r="J307" s="91"/>
      <c r="K307" s="91"/>
      <c r="L307" s="91"/>
      <c r="M307" s="91"/>
      <c r="N307" s="91"/>
      <c r="O307" s="91"/>
      <c r="P307" s="91"/>
      <c r="BF307" s="140"/>
      <c r="BL307" s="75" t="s">
        <v>749</v>
      </c>
      <c r="BM307" s="75">
        <v>6</v>
      </c>
      <c r="BN307" s="75">
        <v>202</v>
      </c>
      <c r="BO307" s="75">
        <v>1</v>
      </c>
    </row>
    <row r="308" spans="1:67" ht="6" customHeight="1">
      <c r="BF308" s="140"/>
      <c r="BL308" s="75" t="s">
        <v>755</v>
      </c>
      <c r="BM308" s="75">
        <v>6</v>
      </c>
      <c r="BN308" s="75">
        <v>240</v>
      </c>
      <c r="BO308" s="75">
        <v>1</v>
      </c>
    </row>
    <row r="309" spans="1:67">
      <c r="A309" s="224" t="s">
        <v>1096</v>
      </c>
      <c r="B309" s="265"/>
      <c r="C309" s="266"/>
      <c r="D309" s="266"/>
      <c r="E309" s="266"/>
      <c r="F309" s="266"/>
      <c r="G309" s="266"/>
      <c r="H309" s="267"/>
      <c r="I309" s="224" t="s">
        <v>1095</v>
      </c>
      <c r="J309" s="265"/>
      <c r="K309" s="266"/>
      <c r="L309" s="266"/>
      <c r="M309" s="266"/>
      <c r="N309" s="266"/>
      <c r="O309" s="266"/>
      <c r="P309" s="267"/>
      <c r="BF309" s="140"/>
      <c r="BL309" s="75" t="s">
        <v>759</v>
      </c>
      <c r="BM309" s="75">
        <v>6</v>
      </c>
      <c r="BN309" s="75">
        <v>234</v>
      </c>
      <c r="BO309" s="75">
        <v>1</v>
      </c>
    </row>
    <row r="310" spans="1:67" ht="6" customHeight="1">
      <c r="BF310" s="140"/>
      <c r="BL310" s="75" t="s">
        <v>761</v>
      </c>
      <c r="BM310" s="75">
        <v>6</v>
      </c>
      <c r="BN310" s="75">
        <v>331</v>
      </c>
      <c r="BO310" s="75">
        <v>1</v>
      </c>
    </row>
    <row r="311" spans="1:67">
      <c r="A311" s="77" t="s">
        <v>5</v>
      </c>
      <c r="B311" s="268"/>
      <c r="C311" s="269"/>
      <c r="D311" s="269"/>
      <c r="E311" s="269"/>
      <c r="F311" s="269"/>
      <c r="G311" s="270"/>
      <c r="H311" s="271" t="s">
        <v>13</v>
      </c>
      <c r="I311" s="260"/>
      <c r="J311" s="268"/>
      <c r="K311" s="269"/>
      <c r="L311" s="269"/>
      <c r="M311" s="269"/>
      <c r="N311" s="269"/>
      <c r="O311" s="269"/>
      <c r="P311" s="270"/>
      <c r="BF311" s="140"/>
      <c r="BL311" s="75" t="s">
        <v>1302</v>
      </c>
      <c r="BM311" s="75">
        <v>6</v>
      </c>
      <c r="BN311" s="75">
        <v>350</v>
      </c>
      <c r="BO311" s="75">
        <v>1</v>
      </c>
    </row>
    <row r="312" spans="1:67" ht="6" customHeight="1">
      <c r="BF312" s="140"/>
      <c r="BL312" s="75" t="s">
        <v>1303</v>
      </c>
      <c r="BM312" s="75">
        <v>6</v>
      </c>
      <c r="BN312" s="75">
        <v>350</v>
      </c>
      <c r="BO312" s="75">
        <v>1</v>
      </c>
    </row>
    <row r="313" spans="1:67">
      <c r="A313" s="77" t="s">
        <v>6</v>
      </c>
      <c r="B313" s="265"/>
      <c r="C313" s="266"/>
      <c r="D313" s="266"/>
      <c r="E313" s="266"/>
      <c r="F313" s="266"/>
      <c r="G313" s="266"/>
      <c r="H313" s="266"/>
      <c r="I313" s="266"/>
      <c r="J313" s="266"/>
      <c r="K313" s="266"/>
      <c r="L313" s="266"/>
      <c r="M313" s="266"/>
      <c r="N313" s="266"/>
      <c r="O313" s="266"/>
      <c r="P313" s="267"/>
      <c r="BF313" s="140"/>
      <c r="BL313" s="75" t="s">
        <v>762</v>
      </c>
      <c r="BM313" s="75">
        <v>6</v>
      </c>
      <c r="BN313" s="75">
        <v>288</v>
      </c>
      <c r="BO313" s="75">
        <v>1</v>
      </c>
    </row>
    <row r="314" spans="1:67" ht="6" customHeight="1">
      <c r="BL314" s="75" t="s">
        <v>1304</v>
      </c>
      <c r="BM314" s="75">
        <v>6</v>
      </c>
      <c r="BN314" s="75">
        <v>324</v>
      </c>
      <c r="BO314" s="75">
        <v>1</v>
      </c>
    </row>
    <row r="315" spans="1:67">
      <c r="A315" s="77" t="s">
        <v>7</v>
      </c>
      <c r="B315" s="265"/>
      <c r="C315" s="266"/>
      <c r="D315" s="266"/>
      <c r="E315" s="266"/>
      <c r="F315" s="266"/>
      <c r="G315" s="266"/>
      <c r="H315" s="266"/>
      <c r="I315" s="266"/>
      <c r="J315" s="266"/>
      <c r="K315" s="266"/>
      <c r="L315" s="266"/>
      <c r="M315" s="266"/>
      <c r="N315" s="266"/>
      <c r="O315" s="266"/>
      <c r="P315" s="267"/>
      <c r="BL315" s="75" t="s">
        <v>1305</v>
      </c>
      <c r="BM315" s="75">
        <v>6</v>
      </c>
      <c r="BN315" s="75">
        <v>320</v>
      </c>
      <c r="BO315" s="75">
        <v>1</v>
      </c>
    </row>
    <row r="316" spans="1:67" ht="6" customHeight="1">
      <c r="BL316" s="75" t="s">
        <v>763</v>
      </c>
      <c r="BM316" s="75">
        <v>6</v>
      </c>
      <c r="BN316" s="75">
        <v>297</v>
      </c>
      <c r="BO316" s="75">
        <v>1</v>
      </c>
    </row>
    <row r="317" spans="1:67">
      <c r="A317" s="77" t="s">
        <v>0</v>
      </c>
      <c r="B317" s="268"/>
      <c r="C317" s="269"/>
      <c r="D317" s="269"/>
      <c r="E317" s="269"/>
      <c r="F317" s="269"/>
      <c r="G317" s="269"/>
      <c r="H317" s="269"/>
      <c r="I317" s="269"/>
      <c r="J317" s="269"/>
      <c r="K317" s="269"/>
      <c r="L317" s="269"/>
      <c r="M317" s="269"/>
      <c r="N317" s="269"/>
      <c r="O317" s="269"/>
      <c r="P317" s="270"/>
      <c r="BL317" s="75" t="s">
        <v>1306</v>
      </c>
      <c r="BM317" s="75">
        <v>6</v>
      </c>
      <c r="BN317" s="75">
        <v>335</v>
      </c>
      <c r="BO317" s="75">
        <v>1</v>
      </c>
    </row>
    <row r="318" spans="1:67" ht="6" customHeight="1">
      <c r="BL318" s="75" t="s">
        <v>1307</v>
      </c>
      <c r="BM318" s="75">
        <v>6</v>
      </c>
      <c r="BN318" s="75">
        <v>329</v>
      </c>
      <c r="BO318" s="75">
        <v>1</v>
      </c>
    </row>
    <row r="319" spans="1:67">
      <c r="A319" s="77" t="s">
        <v>9</v>
      </c>
      <c r="B319" s="268"/>
      <c r="C319" s="269"/>
      <c r="D319" s="269"/>
      <c r="E319" s="269"/>
      <c r="F319" s="269"/>
      <c r="G319" s="269"/>
      <c r="H319" s="269"/>
      <c r="I319" s="269"/>
      <c r="J319" s="269"/>
      <c r="K319" s="269"/>
      <c r="L319" s="269"/>
      <c r="M319" s="269"/>
      <c r="N319" s="269"/>
      <c r="O319" s="269"/>
      <c r="P319" s="270"/>
      <c r="BL319" s="75" t="s">
        <v>718</v>
      </c>
      <c r="BM319" s="75">
        <v>6</v>
      </c>
      <c r="BN319" s="75">
        <v>350</v>
      </c>
      <c r="BO319" s="75">
        <v>3</v>
      </c>
    </row>
    <row r="320" spans="1:67" ht="6" customHeight="1">
      <c r="BL320" s="75" t="s">
        <v>719</v>
      </c>
      <c r="BM320" s="75">
        <v>6</v>
      </c>
      <c r="BN320" s="75">
        <v>350</v>
      </c>
      <c r="BO320" s="75">
        <v>3</v>
      </c>
    </row>
    <row r="321" spans="1:67">
      <c r="A321" s="77" t="s">
        <v>10</v>
      </c>
      <c r="B321" s="265"/>
      <c r="C321" s="266"/>
      <c r="D321" s="266"/>
      <c r="E321" s="266"/>
      <c r="F321" s="266"/>
      <c r="G321" s="266"/>
      <c r="H321" s="266"/>
      <c r="I321" s="267"/>
      <c r="J321" s="77" t="s">
        <v>14</v>
      </c>
      <c r="K321" s="265"/>
      <c r="L321" s="266"/>
      <c r="M321" s="266"/>
      <c r="N321" s="266"/>
      <c r="O321" s="266"/>
      <c r="P321" s="267"/>
      <c r="BL321" s="75" t="s">
        <v>721</v>
      </c>
      <c r="BM321" s="75">
        <v>6</v>
      </c>
      <c r="BN321" s="75">
        <v>350</v>
      </c>
      <c r="BO321" s="75">
        <v>3</v>
      </c>
    </row>
    <row r="322" spans="1:67" ht="6" customHeight="1">
      <c r="BL322" s="75" t="s">
        <v>723</v>
      </c>
      <c r="BM322" s="75">
        <v>6</v>
      </c>
      <c r="BN322" s="75">
        <v>350</v>
      </c>
      <c r="BO322" s="75">
        <v>3</v>
      </c>
    </row>
    <row r="323" spans="1:67" ht="24.9" customHeight="1">
      <c r="A323" s="92" t="s">
        <v>893</v>
      </c>
      <c r="B323" s="93"/>
      <c r="C323" s="93" t="s">
        <v>1136</v>
      </c>
      <c r="D323" s="93"/>
      <c r="E323" s="93"/>
      <c r="F323" s="93"/>
      <c r="G323" s="93"/>
      <c r="H323" s="93"/>
      <c r="I323" s="93"/>
      <c r="J323" s="93"/>
      <c r="K323" s="93"/>
      <c r="L323" s="93"/>
      <c r="M323" s="93"/>
      <c r="N323" s="232"/>
      <c r="O323" s="232"/>
      <c r="P323" s="93"/>
      <c r="AY323" s="85" t="s">
        <v>1113</v>
      </c>
      <c r="AZ323" s="223" t="b">
        <v>0</v>
      </c>
      <c r="BL323" s="75" t="s">
        <v>725</v>
      </c>
      <c r="BM323" s="75">
        <v>6</v>
      </c>
      <c r="BN323" s="75">
        <v>350</v>
      </c>
      <c r="BO323" s="75">
        <v>3</v>
      </c>
    </row>
    <row r="324" spans="1:67" ht="6" customHeight="1">
      <c r="BL324" s="75" t="s">
        <v>727</v>
      </c>
      <c r="BM324" s="75">
        <v>6</v>
      </c>
      <c r="BN324" s="75">
        <v>350</v>
      </c>
      <c r="BO324" s="75">
        <v>3</v>
      </c>
    </row>
    <row r="325" spans="1:67">
      <c r="A325" s="77" t="s">
        <v>4</v>
      </c>
      <c r="B325" s="265"/>
      <c r="C325" s="266"/>
      <c r="D325" s="266"/>
      <c r="E325" s="266"/>
      <c r="F325" s="266"/>
      <c r="G325" s="266"/>
      <c r="H325" s="266"/>
      <c r="I325" s="266"/>
      <c r="J325" s="266"/>
      <c r="K325" s="266"/>
      <c r="L325" s="266"/>
      <c r="M325" s="266"/>
      <c r="N325" s="266"/>
      <c r="O325" s="266"/>
      <c r="P325" s="267"/>
      <c r="BL325" s="75" t="s">
        <v>728</v>
      </c>
      <c r="BM325" s="75">
        <v>6</v>
      </c>
      <c r="BN325" s="75">
        <v>350</v>
      </c>
      <c r="BO325" s="75">
        <v>3</v>
      </c>
    </row>
    <row r="326" spans="1:67" ht="6" customHeight="1">
      <c r="A326" s="94"/>
      <c r="B326" s="94"/>
      <c r="C326" s="94"/>
      <c r="D326" s="94"/>
      <c r="E326" s="94"/>
      <c r="F326" s="94"/>
      <c r="G326" s="94"/>
      <c r="H326" s="94"/>
      <c r="I326" s="94"/>
      <c r="J326" s="94"/>
      <c r="K326" s="94"/>
      <c r="L326" s="94"/>
      <c r="M326" s="94"/>
      <c r="N326" s="94"/>
      <c r="O326" s="94"/>
      <c r="P326" s="94"/>
      <c r="BL326" s="75" t="s">
        <v>729</v>
      </c>
      <c r="BM326" s="75">
        <v>6</v>
      </c>
      <c r="BN326" s="75">
        <v>350</v>
      </c>
      <c r="BO326" s="75">
        <v>3</v>
      </c>
    </row>
    <row r="327" spans="1:67">
      <c r="A327" s="253" t="s">
        <v>1144</v>
      </c>
      <c r="B327" s="265"/>
      <c r="C327" s="266"/>
      <c r="D327" s="266"/>
      <c r="E327" s="266"/>
      <c r="F327" s="266"/>
      <c r="G327" s="266"/>
      <c r="H327" s="266"/>
      <c r="I327" s="266"/>
      <c r="J327" s="266"/>
      <c r="K327" s="266"/>
      <c r="L327" s="266"/>
      <c r="M327" s="267"/>
      <c r="N327" s="307" t="s">
        <v>1103</v>
      </c>
      <c r="O327" s="308"/>
      <c r="P327" s="252"/>
      <c r="AY327" s="106" t="s">
        <v>1110</v>
      </c>
      <c r="AZ327" s="223" t="b">
        <v>0</v>
      </c>
      <c r="BL327" s="75" t="s">
        <v>731</v>
      </c>
      <c r="BM327" s="75">
        <v>6</v>
      </c>
      <c r="BN327" s="75">
        <v>215</v>
      </c>
      <c r="BO327" s="75">
        <v>1</v>
      </c>
    </row>
    <row r="328" spans="1:67" ht="6" customHeight="1">
      <c r="BL328" s="75" t="s">
        <v>733</v>
      </c>
      <c r="BM328" s="75">
        <v>6</v>
      </c>
      <c r="BN328" s="75">
        <v>232</v>
      </c>
      <c r="BO328" s="75">
        <v>1</v>
      </c>
    </row>
    <row r="329" spans="1:67">
      <c r="A329" s="77" t="s">
        <v>5</v>
      </c>
      <c r="B329" s="268"/>
      <c r="C329" s="269"/>
      <c r="D329" s="269"/>
      <c r="E329" s="269"/>
      <c r="F329" s="269"/>
      <c r="G329" s="270"/>
      <c r="H329" s="271" t="s">
        <v>13</v>
      </c>
      <c r="I329" s="260"/>
      <c r="J329" s="268"/>
      <c r="K329" s="269"/>
      <c r="L329" s="269"/>
      <c r="M329" s="269"/>
      <c r="N329" s="269"/>
      <c r="O329" s="269"/>
      <c r="P329" s="270"/>
      <c r="BL329" s="75" t="s">
        <v>767</v>
      </c>
      <c r="BM329" s="75">
        <v>3</v>
      </c>
      <c r="BN329" s="75">
        <v>142</v>
      </c>
      <c r="BO329" s="75">
        <v>1</v>
      </c>
    </row>
    <row r="330" spans="1:67" ht="6" customHeight="1">
      <c r="BL330" s="75" t="s">
        <v>1308</v>
      </c>
      <c r="BM330" s="75">
        <v>3</v>
      </c>
      <c r="BN330" s="75">
        <v>142</v>
      </c>
      <c r="BO330" s="75">
        <v>1</v>
      </c>
    </row>
    <row r="331" spans="1:67">
      <c r="A331" s="77" t="s">
        <v>6</v>
      </c>
      <c r="B331" s="265"/>
      <c r="C331" s="266"/>
      <c r="D331" s="266"/>
      <c r="E331" s="266"/>
      <c r="F331" s="266"/>
      <c r="G331" s="266"/>
      <c r="H331" s="266"/>
      <c r="I331" s="266"/>
      <c r="J331" s="266"/>
      <c r="K331" s="266"/>
      <c r="L331" s="266"/>
      <c r="M331" s="266"/>
      <c r="N331" s="266"/>
      <c r="O331" s="266"/>
      <c r="P331" s="267"/>
      <c r="BL331" s="75" t="s">
        <v>1309</v>
      </c>
      <c r="BM331" s="75">
        <v>3</v>
      </c>
      <c r="BN331" s="75">
        <v>142</v>
      </c>
      <c r="BO331" s="75">
        <v>1</v>
      </c>
    </row>
    <row r="332" spans="1:67" ht="6" customHeight="1">
      <c r="BL332" s="75" t="s">
        <v>1310</v>
      </c>
      <c r="BM332" s="75">
        <v>3</v>
      </c>
      <c r="BN332" s="75">
        <v>142</v>
      </c>
      <c r="BO332" s="75">
        <v>1</v>
      </c>
    </row>
    <row r="333" spans="1:67">
      <c r="A333" s="77" t="s">
        <v>7</v>
      </c>
      <c r="B333" s="265"/>
      <c r="C333" s="266"/>
      <c r="D333" s="266"/>
      <c r="E333" s="266"/>
      <c r="F333" s="266"/>
      <c r="G333" s="266"/>
      <c r="H333" s="266"/>
      <c r="I333" s="266"/>
      <c r="J333" s="266"/>
      <c r="K333" s="266"/>
      <c r="L333" s="266"/>
      <c r="M333" s="266"/>
      <c r="N333" s="266"/>
      <c r="O333" s="266"/>
      <c r="P333" s="267"/>
      <c r="BL333" s="75" t="s">
        <v>768</v>
      </c>
      <c r="BM333" s="75">
        <v>3</v>
      </c>
      <c r="BN333" s="75">
        <v>89</v>
      </c>
      <c r="BO333" s="75">
        <v>1</v>
      </c>
    </row>
    <row r="334" spans="1:67" ht="6" customHeight="1">
      <c r="BL334" s="75" t="s">
        <v>1311</v>
      </c>
      <c r="BM334" s="75">
        <v>3</v>
      </c>
      <c r="BN334" s="75">
        <v>89</v>
      </c>
      <c r="BO334" s="75">
        <v>1</v>
      </c>
    </row>
    <row r="335" spans="1:67">
      <c r="A335" s="227" t="s">
        <v>1098</v>
      </c>
      <c r="B335" s="265"/>
      <c r="C335" s="266"/>
      <c r="D335" s="266"/>
      <c r="E335" s="266"/>
      <c r="F335" s="266"/>
      <c r="G335" s="266"/>
      <c r="H335" s="267"/>
      <c r="I335" s="85" t="s">
        <v>1140</v>
      </c>
      <c r="J335" s="265"/>
      <c r="K335" s="266"/>
      <c r="L335" s="266"/>
      <c r="M335" s="266"/>
      <c r="N335" s="266"/>
      <c r="O335" s="266"/>
      <c r="P335" s="267"/>
      <c r="BL335" s="75" t="s">
        <v>1312</v>
      </c>
      <c r="BM335" s="75">
        <v>3</v>
      </c>
      <c r="BN335" s="75">
        <v>89</v>
      </c>
      <c r="BO335" s="75">
        <v>1</v>
      </c>
    </row>
    <row r="336" spans="1:67" ht="6" customHeight="1">
      <c r="BL336" s="75" t="s">
        <v>1313</v>
      </c>
      <c r="BM336" s="75">
        <v>3</v>
      </c>
      <c r="BN336" s="75">
        <v>89</v>
      </c>
      <c r="BO336" s="75">
        <v>1</v>
      </c>
    </row>
    <row r="337" spans="1:67" ht="22.2">
      <c r="A337" s="88" t="s">
        <v>8</v>
      </c>
      <c r="B337" s="89"/>
      <c r="C337" s="89"/>
      <c r="D337" s="89"/>
      <c r="E337" s="89"/>
      <c r="F337" s="89"/>
      <c r="G337" s="89"/>
      <c r="H337" s="89"/>
      <c r="I337" s="89"/>
      <c r="J337" s="89"/>
      <c r="K337" s="89"/>
      <c r="L337" s="89"/>
      <c r="M337" s="89"/>
      <c r="N337" s="89"/>
      <c r="O337" s="89"/>
      <c r="P337" s="89"/>
      <c r="BL337" s="75" t="s">
        <v>769</v>
      </c>
      <c r="BM337" s="75">
        <v>3</v>
      </c>
      <c r="BN337" s="75">
        <v>127</v>
      </c>
      <c r="BO337" s="75">
        <v>1</v>
      </c>
    </row>
    <row r="338" spans="1:67" ht="6" customHeight="1">
      <c r="BL338" s="75" t="s">
        <v>1314</v>
      </c>
      <c r="BM338" s="75">
        <v>3</v>
      </c>
      <c r="BN338" s="75">
        <v>127</v>
      </c>
      <c r="BO338" s="75">
        <v>1</v>
      </c>
    </row>
    <row r="339" spans="1:67">
      <c r="A339" s="224" t="s">
        <v>1096</v>
      </c>
      <c r="B339" s="265"/>
      <c r="C339" s="266"/>
      <c r="D339" s="266"/>
      <c r="E339" s="266"/>
      <c r="F339" s="266"/>
      <c r="G339" s="266"/>
      <c r="H339" s="267"/>
      <c r="I339" s="224" t="s">
        <v>1095</v>
      </c>
      <c r="J339" s="265"/>
      <c r="K339" s="266"/>
      <c r="L339" s="266"/>
      <c r="M339" s="266"/>
      <c r="N339" s="266"/>
      <c r="O339" s="266"/>
      <c r="P339" s="267"/>
      <c r="BL339" s="75" t="s">
        <v>1315</v>
      </c>
      <c r="BM339" s="75">
        <v>3</v>
      </c>
      <c r="BN339" s="75">
        <v>127</v>
      </c>
      <c r="BO339" s="75">
        <v>1</v>
      </c>
    </row>
    <row r="340" spans="1:67" ht="6" customHeight="1">
      <c r="BL340" s="75" t="s">
        <v>1316</v>
      </c>
      <c r="BM340" s="75">
        <v>3</v>
      </c>
      <c r="BN340" s="75">
        <v>127</v>
      </c>
      <c r="BO340" s="75">
        <v>1</v>
      </c>
    </row>
    <row r="341" spans="1:67">
      <c r="A341" s="77" t="s">
        <v>0</v>
      </c>
      <c r="B341" s="268"/>
      <c r="C341" s="269"/>
      <c r="D341" s="269"/>
      <c r="E341" s="269"/>
      <c r="F341" s="269"/>
      <c r="G341" s="269"/>
      <c r="H341" s="269"/>
      <c r="I341" s="269"/>
      <c r="J341" s="269"/>
      <c r="K341" s="269"/>
      <c r="L341" s="269"/>
      <c r="M341" s="269"/>
      <c r="N341" s="269"/>
      <c r="O341" s="269"/>
      <c r="P341" s="270"/>
      <c r="BK341" s="75" t="s">
        <v>588</v>
      </c>
      <c r="BL341" s="75" t="s">
        <v>770</v>
      </c>
      <c r="BM341" s="75">
        <v>3</v>
      </c>
      <c r="BN341" s="75">
        <v>6</v>
      </c>
      <c r="BO341" s="75">
        <v>1</v>
      </c>
    </row>
    <row r="342" spans="1:67" ht="6" customHeight="1">
      <c r="BK342" s="75" t="s">
        <v>590</v>
      </c>
      <c r="BL342" s="75" t="s">
        <v>771</v>
      </c>
      <c r="BM342" s="75">
        <v>3</v>
      </c>
      <c r="BN342" s="75">
        <v>8</v>
      </c>
      <c r="BO342" s="75">
        <v>1</v>
      </c>
    </row>
    <row r="343" spans="1:67">
      <c r="A343" s="77" t="s">
        <v>9</v>
      </c>
      <c r="B343" s="268"/>
      <c r="C343" s="269"/>
      <c r="D343" s="269"/>
      <c r="E343" s="269"/>
      <c r="F343" s="269"/>
      <c r="G343" s="269"/>
      <c r="H343" s="269"/>
      <c r="I343" s="269"/>
      <c r="J343" s="269"/>
      <c r="K343" s="269"/>
      <c r="L343" s="269"/>
      <c r="M343" s="269"/>
      <c r="N343" s="269"/>
      <c r="O343" s="269"/>
      <c r="P343" s="270"/>
      <c r="BL343" s="75" t="s">
        <v>772</v>
      </c>
      <c r="BM343" s="75">
        <v>3</v>
      </c>
      <c r="BN343" s="75">
        <v>67</v>
      </c>
      <c r="BO343" s="75">
        <v>1</v>
      </c>
    </row>
    <row r="344" spans="1:67" ht="6" customHeight="1">
      <c r="BL344" s="75" t="s">
        <v>773</v>
      </c>
      <c r="BM344" s="75">
        <v>3</v>
      </c>
      <c r="BN344" s="75">
        <v>33</v>
      </c>
      <c r="BO344" s="75">
        <v>1</v>
      </c>
    </row>
    <row r="345" spans="1:67">
      <c r="A345" s="77" t="s">
        <v>10</v>
      </c>
      <c r="B345" s="265"/>
      <c r="C345" s="266"/>
      <c r="D345" s="266"/>
      <c r="E345" s="266"/>
      <c r="F345" s="266"/>
      <c r="G345" s="266"/>
      <c r="H345" s="266"/>
      <c r="I345" s="267"/>
      <c r="J345" s="77" t="s">
        <v>14</v>
      </c>
      <c r="K345" s="265"/>
      <c r="L345" s="266"/>
      <c r="M345" s="266"/>
      <c r="N345" s="266"/>
      <c r="O345" s="266"/>
      <c r="P345" s="267"/>
      <c r="BJ345" s="75" t="s">
        <v>388</v>
      </c>
      <c r="BK345" s="75" t="s">
        <v>1190</v>
      </c>
      <c r="BL345" s="75" t="s">
        <v>774</v>
      </c>
      <c r="BM345" s="75">
        <v>6</v>
      </c>
      <c r="BN345" s="75">
        <v>149</v>
      </c>
      <c r="BO345" s="75">
        <v>1</v>
      </c>
    </row>
    <row r="346" spans="1:67" ht="6" customHeight="1">
      <c r="BL346" s="75" t="s">
        <v>775</v>
      </c>
      <c r="BM346" s="75">
        <v>6</v>
      </c>
      <c r="BN346" s="75">
        <v>155</v>
      </c>
      <c r="BO346" s="75">
        <v>1</v>
      </c>
    </row>
    <row r="347" spans="1:67" ht="22.2">
      <c r="A347" s="90" t="s">
        <v>11</v>
      </c>
      <c r="B347" s="91"/>
      <c r="C347" s="91"/>
      <c r="D347" s="91"/>
      <c r="E347" s="91"/>
      <c r="F347" s="91"/>
      <c r="G347" s="91"/>
      <c r="H347" s="91"/>
      <c r="I347" s="91"/>
      <c r="J347" s="91"/>
      <c r="K347" s="91"/>
      <c r="L347" s="91"/>
      <c r="M347" s="91"/>
      <c r="N347" s="91"/>
      <c r="O347" s="91"/>
      <c r="P347" s="91"/>
      <c r="BL347" s="75" t="s">
        <v>776</v>
      </c>
      <c r="BM347" s="75">
        <v>3</v>
      </c>
      <c r="BN347" s="75">
        <v>250</v>
      </c>
      <c r="BO347" s="75">
        <v>1</v>
      </c>
    </row>
    <row r="348" spans="1:67" ht="6" customHeight="1">
      <c r="BL348" s="75" t="s">
        <v>777</v>
      </c>
      <c r="BM348" s="75">
        <v>3</v>
      </c>
      <c r="BN348" s="75">
        <v>250</v>
      </c>
      <c r="BO348" s="75">
        <v>1</v>
      </c>
    </row>
    <row r="349" spans="1:67">
      <c r="A349" s="224" t="s">
        <v>1096</v>
      </c>
      <c r="B349" s="265"/>
      <c r="C349" s="266"/>
      <c r="D349" s="266"/>
      <c r="E349" s="266"/>
      <c r="F349" s="266"/>
      <c r="G349" s="266"/>
      <c r="H349" s="267"/>
      <c r="I349" s="224" t="s">
        <v>1095</v>
      </c>
      <c r="J349" s="265"/>
      <c r="K349" s="266"/>
      <c r="L349" s="266"/>
      <c r="M349" s="266"/>
      <c r="N349" s="266"/>
      <c r="O349" s="266"/>
      <c r="P349" s="267"/>
      <c r="BJ349" s="75" t="s">
        <v>1133</v>
      </c>
      <c r="BK349" s="75" t="s">
        <v>588</v>
      </c>
      <c r="BL349" s="75" t="s">
        <v>868</v>
      </c>
      <c r="BM349" s="75">
        <v>3</v>
      </c>
      <c r="BN349" s="75">
        <v>3</v>
      </c>
      <c r="BO349" s="75">
        <v>1</v>
      </c>
    </row>
    <row r="350" spans="1:67" ht="6" customHeight="1">
      <c r="BJ350" s="75" t="s">
        <v>1131</v>
      </c>
      <c r="BK350" s="75" t="s">
        <v>590</v>
      </c>
      <c r="BL350" s="75" t="s">
        <v>778</v>
      </c>
      <c r="BM350" s="75">
        <v>4</v>
      </c>
      <c r="BN350" s="75">
        <v>49</v>
      </c>
      <c r="BO350" s="75">
        <v>1</v>
      </c>
    </row>
    <row r="351" spans="1:67">
      <c r="A351" s="77" t="s">
        <v>5</v>
      </c>
      <c r="B351" s="268"/>
      <c r="C351" s="269"/>
      <c r="D351" s="269"/>
      <c r="E351" s="269"/>
      <c r="F351" s="269"/>
      <c r="G351" s="270"/>
      <c r="H351" s="271" t="s">
        <v>13</v>
      </c>
      <c r="I351" s="260"/>
      <c r="J351" s="268"/>
      <c r="K351" s="269"/>
      <c r="L351" s="269"/>
      <c r="M351" s="269"/>
      <c r="N351" s="269"/>
      <c r="O351" s="269"/>
      <c r="P351" s="270"/>
      <c r="BL351" s="75" t="s">
        <v>779</v>
      </c>
      <c r="BM351" s="75">
        <v>4</v>
      </c>
      <c r="BN351" s="75">
        <v>48</v>
      </c>
      <c r="BO351" s="75">
        <v>1</v>
      </c>
    </row>
    <row r="352" spans="1:67" ht="6" customHeight="1">
      <c r="BJ352" s="75" t="s">
        <v>421</v>
      </c>
      <c r="BK352" s="75" t="s">
        <v>1190</v>
      </c>
      <c r="BL352" s="75" t="s">
        <v>785</v>
      </c>
      <c r="BM352" s="75">
        <v>6</v>
      </c>
      <c r="BN352" s="75">
        <v>230</v>
      </c>
      <c r="BO352" s="75">
        <v>1</v>
      </c>
    </row>
    <row r="353" spans="1:67">
      <c r="A353" s="77" t="s">
        <v>6</v>
      </c>
      <c r="B353" s="265"/>
      <c r="C353" s="266"/>
      <c r="D353" s="266"/>
      <c r="E353" s="266"/>
      <c r="F353" s="266"/>
      <c r="G353" s="266"/>
      <c r="H353" s="266"/>
      <c r="I353" s="266"/>
      <c r="J353" s="266"/>
      <c r="K353" s="266"/>
      <c r="L353" s="266"/>
      <c r="M353" s="266"/>
      <c r="N353" s="266"/>
      <c r="O353" s="266"/>
      <c r="P353" s="267"/>
      <c r="BL353" s="75" t="s">
        <v>786</v>
      </c>
      <c r="BM353" s="75">
        <v>6</v>
      </c>
      <c r="BN353" s="75">
        <v>245</v>
      </c>
      <c r="BO353" s="75">
        <v>1</v>
      </c>
    </row>
    <row r="354" spans="1:67" ht="6" customHeight="1">
      <c r="BF354" s="140"/>
      <c r="BL354" s="75" t="s">
        <v>783</v>
      </c>
      <c r="BM354" s="75">
        <v>6</v>
      </c>
      <c r="BN354" s="75">
        <v>162</v>
      </c>
      <c r="BO354" s="75">
        <v>1</v>
      </c>
    </row>
    <row r="355" spans="1:67">
      <c r="A355" s="77" t="s">
        <v>7</v>
      </c>
      <c r="B355" s="265"/>
      <c r="C355" s="266"/>
      <c r="D355" s="266"/>
      <c r="E355" s="266"/>
      <c r="F355" s="266"/>
      <c r="G355" s="266"/>
      <c r="H355" s="266"/>
      <c r="I355" s="266"/>
      <c r="J355" s="266"/>
      <c r="K355" s="266"/>
      <c r="L355" s="266"/>
      <c r="M355" s="266"/>
      <c r="N355" s="266"/>
      <c r="O355" s="266"/>
      <c r="P355" s="267"/>
      <c r="BL355" s="75" t="s">
        <v>784</v>
      </c>
      <c r="BM355" s="75">
        <v>6</v>
      </c>
      <c r="BN355" s="75">
        <v>180</v>
      </c>
      <c r="BO355" s="75">
        <v>1</v>
      </c>
    </row>
    <row r="356" spans="1:67" ht="6" customHeight="1">
      <c r="BF356" s="140"/>
      <c r="BL356" s="75" t="s">
        <v>781</v>
      </c>
      <c r="BM356" s="75">
        <v>6</v>
      </c>
      <c r="BN356" s="75">
        <v>140</v>
      </c>
      <c r="BO356" s="75">
        <v>1</v>
      </c>
    </row>
    <row r="357" spans="1:67">
      <c r="A357" s="77" t="s">
        <v>0</v>
      </c>
      <c r="B357" s="268"/>
      <c r="C357" s="269"/>
      <c r="D357" s="269"/>
      <c r="E357" s="269"/>
      <c r="F357" s="269"/>
      <c r="G357" s="269"/>
      <c r="H357" s="269"/>
      <c r="I357" s="269"/>
      <c r="J357" s="269"/>
      <c r="K357" s="269"/>
      <c r="L357" s="269"/>
      <c r="M357" s="269"/>
      <c r="N357" s="269"/>
      <c r="O357" s="269"/>
      <c r="P357" s="270"/>
      <c r="BF357" s="140"/>
      <c r="BL357" s="75" t="s">
        <v>782</v>
      </c>
      <c r="BM357" s="75">
        <v>6</v>
      </c>
      <c r="BN357" s="75">
        <v>155</v>
      </c>
      <c r="BO357" s="75">
        <v>1</v>
      </c>
    </row>
    <row r="358" spans="1:67" ht="6" customHeight="1">
      <c r="BF358" s="140"/>
      <c r="BL358" s="75" t="s">
        <v>780</v>
      </c>
      <c r="BM358" s="75">
        <v>6</v>
      </c>
      <c r="BN358" s="75">
        <v>327</v>
      </c>
      <c r="BO358" s="75">
        <v>1</v>
      </c>
    </row>
    <row r="359" spans="1:67">
      <c r="A359" s="77" t="s">
        <v>9</v>
      </c>
      <c r="B359" s="268"/>
      <c r="C359" s="269"/>
      <c r="D359" s="269"/>
      <c r="E359" s="269"/>
      <c r="F359" s="269"/>
      <c r="G359" s="269"/>
      <c r="H359" s="269"/>
      <c r="I359" s="269"/>
      <c r="J359" s="269"/>
      <c r="K359" s="269"/>
      <c r="L359" s="269"/>
      <c r="M359" s="269"/>
      <c r="N359" s="269"/>
      <c r="O359" s="269"/>
      <c r="P359" s="270"/>
      <c r="BF359" s="140"/>
      <c r="BL359" s="75" t="s">
        <v>790</v>
      </c>
      <c r="BM359" s="75">
        <v>6</v>
      </c>
      <c r="BN359" s="75">
        <v>132</v>
      </c>
      <c r="BO359" s="75">
        <v>1</v>
      </c>
    </row>
    <row r="360" spans="1:67" ht="6" customHeight="1">
      <c r="BL360" s="75" t="s">
        <v>791</v>
      </c>
      <c r="BM360" s="75">
        <v>6</v>
      </c>
      <c r="BN360" s="75">
        <v>150</v>
      </c>
      <c r="BO360" s="75">
        <v>1</v>
      </c>
    </row>
    <row r="361" spans="1:67">
      <c r="A361" s="77" t="s">
        <v>10</v>
      </c>
      <c r="B361" s="265"/>
      <c r="C361" s="266"/>
      <c r="D361" s="266"/>
      <c r="E361" s="266"/>
      <c r="F361" s="266"/>
      <c r="G361" s="266"/>
      <c r="H361" s="266"/>
      <c r="I361" s="267"/>
      <c r="J361" s="77" t="s">
        <v>14</v>
      </c>
      <c r="K361" s="265"/>
      <c r="L361" s="266"/>
      <c r="M361" s="266"/>
      <c r="N361" s="266"/>
      <c r="O361" s="266"/>
      <c r="P361" s="267"/>
      <c r="BF361" s="140"/>
      <c r="BL361" s="75" t="s">
        <v>788</v>
      </c>
      <c r="BM361" s="75">
        <v>6</v>
      </c>
      <c r="BN361" s="75">
        <v>110</v>
      </c>
      <c r="BO361" s="75">
        <v>1</v>
      </c>
    </row>
    <row r="362" spans="1:67" ht="6" customHeight="1">
      <c r="BF362" s="140"/>
      <c r="BL362" s="75" t="s">
        <v>789</v>
      </c>
      <c r="BM362" s="75">
        <v>6</v>
      </c>
      <c r="BN362" s="75">
        <v>125</v>
      </c>
      <c r="BO362" s="75">
        <v>1</v>
      </c>
    </row>
    <row r="363" spans="1:67" ht="24.9" customHeight="1">
      <c r="A363" s="92" t="s">
        <v>894</v>
      </c>
      <c r="B363" s="93"/>
      <c r="C363" s="93" t="s">
        <v>1136</v>
      </c>
      <c r="D363" s="93"/>
      <c r="E363" s="93"/>
      <c r="F363" s="93"/>
      <c r="G363" s="93"/>
      <c r="H363" s="93"/>
      <c r="I363" s="93"/>
      <c r="J363" s="93"/>
      <c r="K363" s="93"/>
      <c r="L363" s="93"/>
      <c r="M363" s="93"/>
      <c r="N363" s="232"/>
      <c r="O363" s="232"/>
      <c r="P363" s="93"/>
      <c r="AY363" s="85" t="s">
        <v>1112</v>
      </c>
      <c r="AZ363" s="223" t="b">
        <v>0</v>
      </c>
      <c r="BC363" s="142"/>
      <c r="BF363" s="140"/>
      <c r="BL363" s="75" t="s">
        <v>787</v>
      </c>
      <c r="BM363" s="75">
        <v>6</v>
      </c>
      <c r="BN363" s="75">
        <v>297</v>
      </c>
      <c r="BO363" s="75">
        <v>1</v>
      </c>
    </row>
    <row r="364" spans="1:67" ht="6" customHeight="1">
      <c r="BF364" s="140"/>
      <c r="BL364" s="75" t="s">
        <v>1317</v>
      </c>
      <c r="BM364" s="75">
        <v>6</v>
      </c>
      <c r="BN364" s="75">
        <v>310</v>
      </c>
      <c r="BO364" s="75">
        <v>1</v>
      </c>
    </row>
    <row r="365" spans="1:67">
      <c r="A365" s="77" t="s">
        <v>4</v>
      </c>
      <c r="B365" s="265"/>
      <c r="C365" s="266"/>
      <c r="D365" s="266"/>
      <c r="E365" s="266"/>
      <c r="F365" s="266"/>
      <c r="G365" s="266"/>
      <c r="H365" s="266"/>
      <c r="I365" s="266"/>
      <c r="J365" s="266"/>
      <c r="K365" s="266"/>
      <c r="L365" s="266"/>
      <c r="M365" s="266"/>
      <c r="N365" s="266"/>
      <c r="O365" s="266"/>
      <c r="P365" s="267"/>
      <c r="BF365" s="140"/>
      <c r="BL365" s="75" t="s">
        <v>1318</v>
      </c>
      <c r="BM365" s="75">
        <v>6</v>
      </c>
      <c r="BN365" s="75">
        <v>112</v>
      </c>
      <c r="BO365" s="75">
        <v>1</v>
      </c>
    </row>
    <row r="366" spans="1:67" ht="6" customHeight="1">
      <c r="A366" s="94"/>
      <c r="B366" s="94"/>
      <c r="C366" s="94"/>
      <c r="D366" s="94"/>
      <c r="E366" s="94"/>
      <c r="F366" s="94"/>
      <c r="G366" s="94"/>
      <c r="H366" s="94"/>
      <c r="I366" s="94"/>
      <c r="J366" s="94"/>
      <c r="K366" s="94"/>
      <c r="L366" s="94"/>
      <c r="M366" s="94"/>
      <c r="N366" s="94"/>
      <c r="O366" s="94"/>
      <c r="P366" s="94"/>
      <c r="BF366" s="140"/>
      <c r="BL366" s="75" t="s">
        <v>1319</v>
      </c>
      <c r="BM366" s="75">
        <v>6</v>
      </c>
      <c r="BN366" s="75">
        <v>123</v>
      </c>
      <c r="BO366" s="75">
        <v>1</v>
      </c>
    </row>
    <row r="367" spans="1:67">
      <c r="A367" s="253" t="s">
        <v>1144</v>
      </c>
      <c r="B367" s="265"/>
      <c r="C367" s="266"/>
      <c r="D367" s="266"/>
      <c r="E367" s="266"/>
      <c r="F367" s="266"/>
      <c r="G367" s="266"/>
      <c r="H367" s="266"/>
      <c r="I367" s="266"/>
      <c r="J367" s="266"/>
      <c r="K367" s="266"/>
      <c r="L367" s="266"/>
      <c r="M367" s="267"/>
      <c r="N367" s="307" t="s">
        <v>1103</v>
      </c>
      <c r="O367" s="308"/>
      <c r="P367" s="252"/>
      <c r="AY367" s="106" t="s">
        <v>1111</v>
      </c>
      <c r="AZ367" s="223" t="b">
        <v>0</v>
      </c>
      <c r="BF367" s="140"/>
      <c r="BL367" s="75" t="s">
        <v>1320</v>
      </c>
      <c r="BM367" s="75">
        <v>6</v>
      </c>
      <c r="BN367" s="75">
        <v>130</v>
      </c>
      <c r="BO367" s="75">
        <v>1</v>
      </c>
    </row>
    <row r="368" spans="1:67" ht="6" customHeight="1">
      <c r="BF368" s="140"/>
      <c r="BL368" s="75" t="s">
        <v>1321</v>
      </c>
      <c r="BM368" s="75">
        <v>6</v>
      </c>
      <c r="BN368" s="75">
        <v>152</v>
      </c>
      <c r="BO368" s="75">
        <v>1</v>
      </c>
    </row>
    <row r="369" spans="1:67">
      <c r="A369" s="77" t="s">
        <v>5</v>
      </c>
      <c r="B369" s="268"/>
      <c r="C369" s="269"/>
      <c r="D369" s="269"/>
      <c r="E369" s="269"/>
      <c r="F369" s="269"/>
      <c r="G369" s="270"/>
      <c r="H369" s="271" t="s">
        <v>13</v>
      </c>
      <c r="I369" s="260"/>
      <c r="J369" s="268"/>
      <c r="K369" s="269"/>
      <c r="L369" s="269"/>
      <c r="M369" s="269"/>
      <c r="N369" s="269"/>
      <c r="O369" s="269"/>
      <c r="P369" s="270"/>
      <c r="BF369" s="140"/>
      <c r="BL369" s="75" t="s">
        <v>1322</v>
      </c>
      <c r="BM369" s="75">
        <v>6</v>
      </c>
      <c r="BN369" s="75">
        <v>320</v>
      </c>
      <c r="BO369" s="75">
        <v>1</v>
      </c>
    </row>
    <row r="370" spans="1:67" ht="6" customHeight="1">
      <c r="BF370" s="140"/>
      <c r="BL370" s="75" t="s">
        <v>1323</v>
      </c>
      <c r="BM370" s="75">
        <v>6</v>
      </c>
      <c r="BN370" s="75">
        <v>122</v>
      </c>
      <c r="BO370" s="75">
        <v>1</v>
      </c>
    </row>
    <row r="371" spans="1:67">
      <c r="A371" s="77" t="s">
        <v>6</v>
      </c>
      <c r="B371" s="265"/>
      <c r="C371" s="266"/>
      <c r="D371" s="266"/>
      <c r="E371" s="266"/>
      <c r="F371" s="266"/>
      <c r="G371" s="266"/>
      <c r="H371" s="266"/>
      <c r="I371" s="266"/>
      <c r="J371" s="266"/>
      <c r="K371" s="266"/>
      <c r="L371" s="266"/>
      <c r="M371" s="266"/>
      <c r="N371" s="266"/>
      <c r="O371" s="266"/>
      <c r="P371" s="267"/>
      <c r="BF371" s="140"/>
      <c r="BL371" s="75" t="s">
        <v>1324</v>
      </c>
      <c r="BM371" s="75">
        <v>6</v>
      </c>
      <c r="BN371" s="75">
        <v>133</v>
      </c>
      <c r="BO371" s="75">
        <v>1</v>
      </c>
    </row>
    <row r="372" spans="1:67" ht="6" customHeight="1">
      <c r="BF372" s="140"/>
      <c r="BL372" s="75" t="s">
        <v>1325</v>
      </c>
      <c r="BM372" s="75">
        <v>6</v>
      </c>
      <c r="BN372" s="75">
        <v>140</v>
      </c>
      <c r="BO372" s="75">
        <v>1</v>
      </c>
    </row>
    <row r="373" spans="1:67">
      <c r="A373" s="77" t="s">
        <v>7</v>
      </c>
      <c r="B373" s="265"/>
      <c r="C373" s="266"/>
      <c r="D373" s="266"/>
      <c r="E373" s="266"/>
      <c r="F373" s="266"/>
      <c r="G373" s="266"/>
      <c r="H373" s="266"/>
      <c r="I373" s="266"/>
      <c r="J373" s="266"/>
      <c r="K373" s="266"/>
      <c r="L373" s="266"/>
      <c r="M373" s="266"/>
      <c r="N373" s="266"/>
      <c r="O373" s="266"/>
      <c r="P373" s="267"/>
      <c r="BF373" s="140"/>
      <c r="BL373" s="75" t="s">
        <v>1326</v>
      </c>
      <c r="BM373" s="75">
        <v>6</v>
      </c>
      <c r="BN373" s="75">
        <v>162</v>
      </c>
      <c r="BO373" s="75">
        <v>1</v>
      </c>
    </row>
    <row r="374" spans="1:67" ht="6" customHeight="1">
      <c r="BF374" s="140"/>
      <c r="BL374" s="75" t="s">
        <v>1327</v>
      </c>
      <c r="BM374" s="75">
        <v>6</v>
      </c>
      <c r="BN374" s="75">
        <v>290</v>
      </c>
      <c r="BO374" s="75">
        <v>1</v>
      </c>
    </row>
    <row r="375" spans="1:67">
      <c r="A375" s="227" t="s">
        <v>1098</v>
      </c>
      <c r="B375" s="265"/>
      <c r="C375" s="266"/>
      <c r="D375" s="266"/>
      <c r="E375" s="266"/>
      <c r="F375" s="266"/>
      <c r="G375" s="266"/>
      <c r="H375" s="267"/>
      <c r="I375" s="85" t="s">
        <v>1140</v>
      </c>
      <c r="J375" s="265"/>
      <c r="K375" s="266"/>
      <c r="L375" s="266"/>
      <c r="M375" s="266"/>
      <c r="N375" s="266"/>
      <c r="O375" s="266"/>
      <c r="P375" s="267"/>
      <c r="BF375" s="140"/>
      <c r="BL375" s="75" t="s">
        <v>1328</v>
      </c>
      <c r="BM375" s="75">
        <v>6</v>
      </c>
      <c r="BN375" s="75">
        <v>92</v>
      </c>
      <c r="BO375" s="75">
        <v>1</v>
      </c>
    </row>
    <row r="376" spans="1:67" ht="6" customHeight="1">
      <c r="B376" s="81"/>
      <c r="C376" s="81"/>
      <c r="D376" s="81"/>
      <c r="E376" s="81"/>
      <c r="F376" s="81"/>
      <c r="G376" s="81"/>
      <c r="H376" s="81"/>
      <c r="J376" s="81"/>
      <c r="K376" s="81"/>
      <c r="L376" s="81"/>
      <c r="M376" s="81"/>
      <c r="N376" s="81"/>
      <c r="O376" s="81"/>
      <c r="P376" s="81"/>
      <c r="BF376" s="140"/>
      <c r="BL376" s="75" t="s">
        <v>1329</v>
      </c>
      <c r="BM376" s="75">
        <v>6</v>
      </c>
      <c r="BN376" s="75">
        <v>103</v>
      </c>
      <c r="BO376" s="75">
        <v>1</v>
      </c>
    </row>
    <row r="377" spans="1:67" ht="24" customHeight="1">
      <c r="A377" s="88" t="s">
        <v>8</v>
      </c>
      <c r="B377" s="89"/>
      <c r="C377" s="89"/>
      <c r="D377" s="89"/>
      <c r="E377" s="89"/>
      <c r="F377" s="89"/>
      <c r="G377" s="89"/>
      <c r="H377" s="89"/>
      <c r="I377" s="89"/>
      <c r="J377" s="89"/>
      <c r="K377" s="89"/>
      <c r="L377" s="89"/>
      <c r="M377" s="89"/>
      <c r="N377" s="89"/>
      <c r="O377" s="89"/>
      <c r="P377" s="89"/>
      <c r="BB377" s="142"/>
      <c r="BF377" s="140"/>
      <c r="BL377" s="75" t="s">
        <v>1330</v>
      </c>
      <c r="BM377" s="75">
        <v>6</v>
      </c>
      <c r="BN377" s="75">
        <v>110</v>
      </c>
      <c r="BO377" s="75">
        <v>1</v>
      </c>
    </row>
    <row r="378" spans="1:67" ht="6" customHeight="1">
      <c r="BF378" s="140"/>
      <c r="BL378" s="75" t="s">
        <v>1331</v>
      </c>
      <c r="BM378" s="75">
        <v>6</v>
      </c>
      <c r="BN378" s="75">
        <v>132</v>
      </c>
      <c r="BO378" s="75">
        <v>1</v>
      </c>
    </row>
    <row r="379" spans="1:67">
      <c r="A379" s="224" t="s">
        <v>1096</v>
      </c>
      <c r="B379" s="265"/>
      <c r="C379" s="266"/>
      <c r="D379" s="266"/>
      <c r="E379" s="266"/>
      <c r="F379" s="266"/>
      <c r="G379" s="266"/>
      <c r="H379" s="267"/>
      <c r="I379" s="224" t="s">
        <v>1095</v>
      </c>
      <c r="J379" s="265"/>
      <c r="K379" s="266"/>
      <c r="L379" s="266"/>
      <c r="M379" s="266"/>
      <c r="N379" s="266"/>
      <c r="O379" s="266"/>
      <c r="P379" s="267"/>
      <c r="BF379" s="140"/>
      <c r="BL379" s="75" t="s">
        <v>1332</v>
      </c>
      <c r="BM379" s="75">
        <v>6</v>
      </c>
      <c r="BN379" s="75">
        <v>343</v>
      </c>
      <c r="BO379" s="75">
        <v>1</v>
      </c>
    </row>
    <row r="380" spans="1:67" ht="6" customHeight="1">
      <c r="BF380" s="140"/>
      <c r="BL380" s="75" t="s">
        <v>1333</v>
      </c>
      <c r="BM380" s="75">
        <v>6</v>
      </c>
      <c r="BN380" s="75">
        <v>162</v>
      </c>
      <c r="BO380" s="75">
        <v>1</v>
      </c>
    </row>
    <row r="381" spans="1:67">
      <c r="A381" s="77" t="s">
        <v>0</v>
      </c>
      <c r="B381" s="268"/>
      <c r="C381" s="269"/>
      <c r="D381" s="269"/>
      <c r="E381" s="269"/>
      <c r="F381" s="269"/>
      <c r="G381" s="269"/>
      <c r="H381" s="269"/>
      <c r="I381" s="269"/>
      <c r="J381" s="269"/>
      <c r="K381" s="269"/>
      <c r="L381" s="269"/>
      <c r="M381" s="269"/>
      <c r="N381" s="269"/>
      <c r="O381" s="269"/>
      <c r="P381" s="270"/>
      <c r="BF381" s="140"/>
      <c r="BL381" s="75" t="s">
        <v>1334</v>
      </c>
      <c r="BM381" s="75">
        <v>6</v>
      </c>
      <c r="BN381" s="75">
        <v>232</v>
      </c>
      <c r="BO381" s="75">
        <v>1</v>
      </c>
    </row>
    <row r="382" spans="1:67" ht="6" customHeight="1">
      <c r="BF382" s="140"/>
      <c r="BL382" s="75" t="s">
        <v>1335</v>
      </c>
      <c r="BM382" s="75">
        <v>6</v>
      </c>
      <c r="BN382" s="75">
        <v>172</v>
      </c>
      <c r="BO382" s="75">
        <v>1</v>
      </c>
    </row>
    <row r="383" spans="1:67">
      <c r="A383" s="77" t="s">
        <v>9</v>
      </c>
      <c r="B383" s="268"/>
      <c r="C383" s="269"/>
      <c r="D383" s="269"/>
      <c r="E383" s="269"/>
      <c r="F383" s="269"/>
      <c r="G383" s="269"/>
      <c r="H383" s="269"/>
      <c r="I383" s="269"/>
      <c r="J383" s="269"/>
      <c r="K383" s="269"/>
      <c r="L383" s="269"/>
      <c r="M383" s="269"/>
      <c r="N383" s="269"/>
      <c r="O383" s="269"/>
      <c r="P383" s="270"/>
      <c r="BF383" s="140"/>
      <c r="BL383" s="75" t="s">
        <v>1336</v>
      </c>
      <c r="BM383" s="75">
        <v>6</v>
      </c>
      <c r="BN383" s="75">
        <v>242</v>
      </c>
      <c r="BO383" s="75">
        <v>1</v>
      </c>
    </row>
    <row r="384" spans="1:67" ht="6" customHeight="1">
      <c r="BF384" s="140"/>
      <c r="BL384" s="75" t="s">
        <v>1337</v>
      </c>
      <c r="BM384" s="75">
        <v>6</v>
      </c>
      <c r="BN384" s="75">
        <v>179</v>
      </c>
      <c r="BO384" s="75">
        <v>1</v>
      </c>
    </row>
    <row r="385" spans="1:67">
      <c r="A385" s="77" t="s">
        <v>10</v>
      </c>
      <c r="B385" s="265"/>
      <c r="C385" s="266"/>
      <c r="D385" s="266"/>
      <c r="E385" s="266"/>
      <c r="F385" s="266"/>
      <c r="G385" s="266"/>
      <c r="H385" s="266"/>
      <c r="I385" s="267"/>
      <c r="J385" s="77" t="s">
        <v>14</v>
      </c>
      <c r="K385" s="265"/>
      <c r="L385" s="266"/>
      <c r="M385" s="266"/>
      <c r="N385" s="266"/>
      <c r="O385" s="266"/>
      <c r="P385" s="267"/>
      <c r="BF385" s="140"/>
      <c r="BL385" s="75" t="s">
        <v>1338</v>
      </c>
      <c r="BM385" s="75">
        <v>6</v>
      </c>
      <c r="BN385" s="75">
        <v>350</v>
      </c>
      <c r="BO385" s="75">
        <v>1</v>
      </c>
    </row>
    <row r="386" spans="1:67" ht="6" customHeight="1">
      <c r="BF386" s="140"/>
      <c r="BL386" s="75" t="s">
        <v>1339</v>
      </c>
      <c r="BM386" s="75">
        <v>6</v>
      </c>
      <c r="BN386" s="75">
        <v>249</v>
      </c>
      <c r="BO386" s="75">
        <v>1</v>
      </c>
    </row>
    <row r="387" spans="1:67" ht="22.2">
      <c r="A387" s="90" t="s">
        <v>11</v>
      </c>
      <c r="B387" s="91"/>
      <c r="C387" s="91"/>
      <c r="D387" s="91"/>
      <c r="E387" s="91"/>
      <c r="F387" s="91"/>
      <c r="G387" s="91"/>
      <c r="H387" s="91"/>
      <c r="I387" s="91"/>
      <c r="J387" s="91"/>
      <c r="K387" s="91"/>
      <c r="L387" s="91"/>
      <c r="M387" s="91"/>
      <c r="N387" s="91"/>
      <c r="O387" s="91"/>
      <c r="P387" s="91"/>
      <c r="BF387" s="140"/>
      <c r="BL387" s="75" t="s">
        <v>1340</v>
      </c>
      <c r="BM387" s="75">
        <v>6</v>
      </c>
      <c r="BN387" s="75">
        <v>202</v>
      </c>
      <c r="BO387" s="75">
        <v>1</v>
      </c>
    </row>
    <row r="388" spans="1:67" ht="6" customHeight="1">
      <c r="BF388" s="140"/>
      <c r="BL388" s="75" t="s">
        <v>1341</v>
      </c>
      <c r="BM388" s="75">
        <v>6</v>
      </c>
      <c r="BN388" s="75">
        <v>272</v>
      </c>
      <c r="BO388" s="75">
        <v>1</v>
      </c>
    </row>
    <row r="389" spans="1:67">
      <c r="A389" s="224" t="s">
        <v>1096</v>
      </c>
      <c r="B389" s="265"/>
      <c r="C389" s="266"/>
      <c r="D389" s="266"/>
      <c r="E389" s="266"/>
      <c r="F389" s="266"/>
      <c r="G389" s="266"/>
      <c r="H389" s="267"/>
      <c r="I389" s="224" t="s">
        <v>1095</v>
      </c>
      <c r="J389" s="265"/>
      <c r="K389" s="266"/>
      <c r="L389" s="266"/>
      <c r="M389" s="266"/>
      <c r="N389" s="266"/>
      <c r="O389" s="266"/>
      <c r="P389" s="267"/>
      <c r="BF389" s="140"/>
      <c r="BL389" s="75" t="s">
        <v>1342</v>
      </c>
      <c r="BM389" s="75">
        <v>6</v>
      </c>
      <c r="BN389" s="75">
        <v>350</v>
      </c>
      <c r="BO389" s="75">
        <v>1</v>
      </c>
    </row>
    <row r="390" spans="1:67" ht="6" customHeight="1">
      <c r="BF390" s="140"/>
      <c r="BL390" s="75" t="s">
        <v>1343</v>
      </c>
      <c r="BM390" s="75">
        <v>6</v>
      </c>
      <c r="BN390" s="75">
        <v>172</v>
      </c>
      <c r="BO390" s="75">
        <v>1</v>
      </c>
    </row>
    <row r="391" spans="1:67">
      <c r="A391" s="77" t="s">
        <v>5</v>
      </c>
      <c r="B391" s="268"/>
      <c r="C391" s="269"/>
      <c r="D391" s="269"/>
      <c r="E391" s="269"/>
      <c r="F391" s="269"/>
      <c r="G391" s="270"/>
      <c r="H391" s="271" t="s">
        <v>13</v>
      </c>
      <c r="I391" s="260"/>
      <c r="J391" s="268"/>
      <c r="K391" s="269"/>
      <c r="L391" s="269"/>
      <c r="M391" s="269"/>
      <c r="N391" s="269"/>
      <c r="O391" s="269"/>
      <c r="P391" s="270"/>
      <c r="BF391" s="140"/>
      <c r="BL391" s="75" t="s">
        <v>1344</v>
      </c>
      <c r="BM391" s="75">
        <v>6</v>
      </c>
      <c r="BN391" s="75">
        <v>242</v>
      </c>
      <c r="BO391" s="75">
        <v>1</v>
      </c>
    </row>
    <row r="392" spans="1:67" ht="6" customHeight="1">
      <c r="BF392" s="140"/>
      <c r="BL392" s="75" t="s">
        <v>1345</v>
      </c>
      <c r="BM392" s="75">
        <v>6</v>
      </c>
      <c r="BN392" s="75">
        <v>182</v>
      </c>
      <c r="BO392" s="75">
        <v>1</v>
      </c>
    </row>
    <row r="393" spans="1:67">
      <c r="A393" s="77" t="s">
        <v>6</v>
      </c>
      <c r="B393" s="265"/>
      <c r="C393" s="266"/>
      <c r="D393" s="266"/>
      <c r="E393" s="266"/>
      <c r="F393" s="266"/>
      <c r="G393" s="266"/>
      <c r="H393" s="266"/>
      <c r="I393" s="266"/>
      <c r="J393" s="266"/>
      <c r="K393" s="266"/>
      <c r="L393" s="266"/>
      <c r="M393" s="266"/>
      <c r="N393" s="266"/>
      <c r="O393" s="266"/>
      <c r="P393" s="267"/>
      <c r="BF393" s="140"/>
      <c r="BL393" s="75" t="s">
        <v>1346</v>
      </c>
      <c r="BM393" s="75">
        <v>6</v>
      </c>
      <c r="BN393" s="75">
        <v>252</v>
      </c>
      <c r="BO393" s="75">
        <v>1</v>
      </c>
    </row>
    <row r="394" spans="1:67" ht="6" customHeight="1">
      <c r="BF394" s="140"/>
      <c r="BL394" s="75" t="s">
        <v>1347</v>
      </c>
      <c r="BM394" s="75">
        <v>6</v>
      </c>
      <c r="BN394" s="75">
        <v>189</v>
      </c>
      <c r="BO394" s="75">
        <v>1</v>
      </c>
    </row>
    <row r="395" spans="1:67">
      <c r="A395" s="77" t="s">
        <v>7</v>
      </c>
      <c r="B395" s="265"/>
      <c r="C395" s="266"/>
      <c r="D395" s="266"/>
      <c r="E395" s="266"/>
      <c r="F395" s="266"/>
      <c r="G395" s="266"/>
      <c r="H395" s="266"/>
      <c r="I395" s="266"/>
      <c r="J395" s="266"/>
      <c r="K395" s="266"/>
      <c r="L395" s="266"/>
      <c r="M395" s="266"/>
      <c r="N395" s="266"/>
      <c r="O395" s="266"/>
      <c r="P395" s="267"/>
      <c r="BF395" s="140"/>
      <c r="BL395" s="75" t="s">
        <v>1348</v>
      </c>
      <c r="BM395" s="75">
        <v>6</v>
      </c>
      <c r="BN395" s="75">
        <v>350</v>
      </c>
      <c r="BO395" s="75">
        <v>1</v>
      </c>
    </row>
    <row r="396" spans="1:67" ht="6" customHeight="1">
      <c r="BF396" s="140"/>
      <c r="BL396" s="75" t="s">
        <v>1349</v>
      </c>
      <c r="BM396" s="75">
        <v>6</v>
      </c>
      <c r="BN396" s="75">
        <v>259</v>
      </c>
      <c r="BO396" s="75">
        <v>1</v>
      </c>
    </row>
    <row r="397" spans="1:67">
      <c r="A397" s="77" t="s">
        <v>0</v>
      </c>
      <c r="B397" s="268"/>
      <c r="C397" s="269"/>
      <c r="D397" s="269"/>
      <c r="E397" s="269"/>
      <c r="F397" s="269"/>
      <c r="G397" s="269"/>
      <c r="H397" s="269"/>
      <c r="I397" s="269"/>
      <c r="J397" s="269"/>
      <c r="K397" s="269"/>
      <c r="L397" s="269"/>
      <c r="M397" s="269"/>
      <c r="N397" s="269"/>
      <c r="O397" s="269"/>
      <c r="P397" s="270"/>
      <c r="BF397" s="140"/>
      <c r="BL397" s="75" t="s">
        <v>1350</v>
      </c>
      <c r="BM397" s="75">
        <v>6</v>
      </c>
      <c r="BN397" s="75">
        <v>212</v>
      </c>
      <c r="BO397" s="75">
        <v>1</v>
      </c>
    </row>
    <row r="398" spans="1:67" ht="6" customHeight="1">
      <c r="BF398" s="140"/>
      <c r="BL398" s="75" t="s">
        <v>1351</v>
      </c>
      <c r="BM398" s="75">
        <v>6</v>
      </c>
      <c r="BN398" s="75">
        <v>282</v>
      </c>
      <c r="BO398" s="75">
        <v>1</v>
      </c>
    </row>
    <row r="399" spans="1:67">
      <c r="A399" s="77" t="s">
        <v>9</v>
      </c>
      <c r="B399" s="268"/>
      <c r="C399" s="269"/>
      <c r="D399" s="269"/>
      <c r="E399" s="269"/>
      <c r="F399" s="269"/>
      <c r="G399" s="269"/>
      <c r="H399" s="269"/>
      <c r="I399" s="269"/>
      <c r="J399" s="269"/>
      <c r="K399" s="269"/>
      <c r="L399" s="269"/>
      <c r="M399" s="269"/>
      <c r="N399" s="269"/>
      <c r="O399" s="269"/>
      <c r="P399" s="270"/>
      <c r="BF399" s="140"/>
      <c r="BL399" s="75" t="s">
        <v>1352</v>
      </c>
      <c r="BM399" s="75">
        <v>6</v>
      </c>
      <c r="BN399" s="75">
        <v>323</v>
      </c>
      <c r="BO399" s="75">
        <v>1</v>
      </c>
    </row>
    <row r="400" spans="1:67" ht="6" customHeight="1">
      <c r="BF400" s="140"/>
      <c r="BL400" s="75" t="s">
        <v>1353</v>
      </c>
      <c r="BM400" s="75">
        <v>6</v>
      </c>
      <c r="BN400" s="75">
        <v>142</v>
      </c>
      <c r="BO400" s="75">
        <v>1</v>
      </c>
    </row>
    <row r="401" spans="1:67">
      <c r="A401" s="77" t="s">
        <v>10</v>
      </c>
      <c r="B401" s="265"/>
      <c r="C401" s="266"/>
      <c r="D401" s="266"/>
      <c r="E401" s="266"/>
      <c r="F401" s="266"/>
      <c r="G401" s="266"/>
      <c r="H401" s="266"/>
      <c r="I401" s="267"/>
      <c r="J401" s="77" t="s">
        <v>14</v>
      </c>
      <c r="K401" s="265"/>
      <c r="L401" s="266"/>
      <c r="M401" s="266"/>
      <c r="N401" s="266"/>
      <c r="O401" s="266"/>
      <c r="P401" s="267"/>
      <c r="BF401" s="140"/>
      <c r="BL401" s="75" t="s">
        <v>1354</v>
      </c>
      <c r="BM401" s="75">
        <v>6</v>
      </c>
      <c r="BN401" s="75">
        <v>212</v>
      </c>
      <c r="BO401" s="75">
        <v>1</v>
      </c>
    </row>
    <row r="402" spans="1:67" ht="7.5" customHeight="1">
      <c r="BF402" s="140"/>
      <c r="BL402" s="75" t="s">
        <v>1355</v>
      </c>
      <c r="BM402" s="75">
        <v>6</v>
      </c>
      <c r="BN402" s="75">
        <v>152</v>
      </c>
      <c r="BO402" s="75">
        <v>1</v>
      </c>
    </row>
    <row r="403" spans="1:67" ht="28.8">
      <c r="A403" s="264" t="s">
        <v>19</v>
      </c>
      <c r="B403" s="264"/>
      <c r="C403" s="264"/>
      <c r="D403" s="264"/>
      <c r="E403" s="264"/>
      <c r="F403" s="264"/>
      <c r="G403" s="264"/>
      <c r="H403" s="264"/>
      <c r="I403" s="264"/>
      <c r="J403" s="264"/>
      <c r="K403" s="264"/>
      <c r="L403" s="264"/>
      <c r="M403" s="264"/>
      <c r="N403" s="264"/>
      <c r="O403" s="264"/>
      <c r="P403" s="264"/>
      <c r="BF403" s="140"/>
      <c r="BL403" s="75" t="s">
        <v>1356</v>
      </c>
      <c r="BM403" s="75">
        <v>6</v>
      </c>
      <c r="BN403" s="75">
        <v>222</v>
      </c>
      <c r="BO403" s="75">
        <v>1</v>
      </c>
    </row>
    <row r="404" spans="1:67" ht="6" customHeight="1">
      <c r="A404" s="99"/>
      <c r="B404" s="99"/>
      <c r="C404" s="99"/>
      <c r="D404" s="99"/>
      <c r="E404" s="99"/>
      <c r="F404" s="99"/>
      <c r="G404" s="99"/>
      <c r="H404" s="99"/>
      <c r="I404" s="99"/>
      <c r="J404" s="99"/>
      <c r="K404" s="99"/>
      <c r="L404" s="99"/>
      <c r="M404" s="99"/>
      <c r="N404" s="99"/>
      <c r="O404" s="99"/>
      <c r="P404" s="99"/>
      <c r="BF404" s="140"/>
      <c r="BL404" s="75" t="s">
        <v>1357</v>
      </c>
      <c r="BM404" s="75">
        <v>6</v>
      </c>
      <c r="BN404" s="75">
        <v>159</v>
      </c>
      <c r="BO404" s="75">
        <v>1</v>
      </c>
    </row>
    <row r="405" spans="1:67" ht="18.75" customHeight="1">
      <c r="A405" s="102" t="s">
        <v>20</v>
      </c>
      <c r="B405" s="261"/>
      <c r="C405" s="262"/>
      <c r="D405" s="262"/>
      <c r="E405" s="262"/>
      <c r="F405" s="262"/>
      <c r="G405" s="262"/>
      <c r="H405" s="262"/>
      <c r="I405" s="262"/>
      <c r="J405" s="262"/>
      <c r="K405" s="262"/>
      <c r="L405" s="262"/>
      <c r="M405" s="262"/>
      <c r="N405" s="262"/>
      <c r="O405" s="262"/>
      <c r="P405" s="263"/>
      <c r="BF405" s="140"/>
      <c r="BL405" s="75" t="s">
        <v>1358</v>
      </c>
      <c r="BM405" s="75">
        <v>6</v>
      </c>
      <c r="BN405" s="75">
        <v>350</v>
      </c>
      <c r="BO405" s="75">
        <v>1</v>
      </c>
    </row>
    <row r="406" spans="1:67" ht="7.5" customHeight="1">
      <c r="A406" s="100"/>
      <c r="B406" s="101"/>
      <c r="C406" s="101"/>
      <c r="D406" s="101"/>
      <c r="E406" s="101"/>
      <c r="F406" s="101"/>
      <c r="G406" s="101"/>
      <c r="H406" s="101"/>
      <c r="I406" s="101"/>
      <c r="J406" s="101"/>
      <c r="K406" s="101"/>
      <c r="L406" s="101"/>
      <c r="M406" s="101"/>
      <c r="N406" s="101"/>
      <c r="O406" s="101"/>
      <c r="P406" s="101"/>
      <c r="BF406" s="140"/>
      <c r="BL406" s="75" t="s">
        <v>1359</v>
      </c>
      <c r="BM406" s="75">
        <v>6</v>
      </c>
      <c r="BN406" s="75">
        <v>229</v>
      </c>
      <c r="BO406" s="75">
        <v>1</v>
      </c>
    </row>
    <row r="407" spans="1:67" ht="24.9" customHeight="1">
      <c r="A407" s="264" t="s">
        <v>21</v>
      </c>
      <c r="B407" s="264"/>
      <c r="C407" s="264"/>
      <c r="D407" s="264"/>
      <c r="E407" s="264"/>
      <c r="F407" s="264"/>
      <c r="G407" s="264"/>
      <c r="H407" s="264"/>
      <c r="I407" s="264"/>
      <c r="J407" s="264"/>
      <c r="K407" s="264"/>
      <c r="L407" s="264"/>
      <c r="M407" s="264"/>
      <c r="N407" s="264"/>
      <c r="O407" s="264"/>
      <c r="P407" s="264"/>
      <c r="BF407" s="140"/>
      <c r="BL407" s="75" t="s">
        <v>1360</v>
      </c>
      <c r="BM407" s="75">
        <v>6</v>
      </c>
      <c r="BN407" s="75">
        <v>182</v>
      </c>
      <c r="BO407" s="75">
        <v>1</v>
      </c>
    </row>
    <row r="408" spans="1:67" ht="6" customHeight="1">
      <c r="A408" s="100"/>
      <c r="B408" s="101"/>
      <c r="C408" s="101"/>
      <c r="D408" s="101"/>
      <c r="E408" s="101"/>
      <c r="F408" s="101"/>
      <c r="G408" s="101"/>
      <c r="H408" s="101"/>
      <c r="I408" s="101"/>
      <c r="J408" s="101"/>
      <c r="K408" s="101"/>
      <c r="L408" s="101"/>
      <c r="M408" s="101"/>
      <c r="N408" s="101"/>
      <c r="O408" s="101"/>
      <c r="P408" s="101"/>
      <c r="BF408" s="140"/>
      <c r="BL408" s="75" t="s">
        <v>1361</v>
      </c>
      <c r="BM408" s="75">
        <v>6</v>
      </c>
      <c r="BN408" s="75">
        <v>252</v>
      </c>
      <c r="BO408" s="75">
        <v>1</v>
      </c>
    </row>
    <row r="409" spans="1:67" ht="18.75" customHeight="1">
      <c r="A409" s="102" t="s">
        <v>22</v>
      </c>
      <c r="B409" s="261"/>
      <c r="C409" s="262"/>
      <c r="D409" s="262"/>
      <c r="E409" s="262"/>
      <c r="F409" s="262"/>
      <c r="G409" s="262"/>
      <c r="H409" s="262"/>
      <c r="I409" s="262"/>
      <c r="J409" s="262"/>
      <c r="K409" s="262"/>
      <c r="L409" s="262"/>
      <c r="M409" s="262"/>
      <c r="N409" s="262"/>
      <c r="O409" s="262"/>
      <c r="P409" s="263"/>
      <c r="BF409" s="140"/>
      <c r="BL409" s="75" t="s">
        <v>792</v>
      </c>
      <c r="BM409" s="75">
        <v>6</v>
      </c>
      <c r="BN409" s="75">
        <v>350</v>
      </c>
      <c r="BO409" s="75">
        <v>1</v>
      </c>
    </row>
    <row r="410" spans="1:67" ht="7.5" customHeight="1">
      <c r="A410" s="100"/>
      <c r="B410" s="101"/>
      <c r="C410" s="101"/>
      <c r="D410" s="101"/>
      <c r="E410" s="101"/>
      <c r="F410" s="101"/>
      <c r="G410" s="101"/>
      <c r="H410" s="101"/>
      <c r="I410" s="101"/>
      <c r="J410" s="101"/>
      <c r="K410" s="101"/>
      <c r="L410" s="101"/>
      <c r="M410" s="101"/>
      <c r="N410" s="101"/>
      <c r="O410" s="101"/>
      <c r="P410" s="101"/>
      <c r="BF410" s="140"/>
      <c r="BL410" s="75" t="s">
        <v>793</v>
      </c>
      <c r="BM410" s="75">
        <v>6</v>
      </c>
      <c r="BN410" s="75">
        <v>350</v>
      </c>
      <c r="BO410" s="75">
        <v>1</v>
      </c>
    </row>
    <row r="411" spans="1:67" ht="24.9" customHeight="1">
      <c r="A411" s="264" t="s">
        <v>23</v>
      </c>
      <c r="B411" s="264"/>
      <c r="C411" s="264"/>
      <c r="D411" s="264"/>
      <c r="E411" s="264"/>
      <c r="F411" s="264"/>
      <c r="G411" s="264"/>
      <c r="H411" s="264"/>
      <c r="I411" s="264"/>
      <c r="J411" s="264"/>
      <c r="K411" s="264"/>
      <c r="L411" s="264"/>
      <c r="M411" s="264"/>
      <c r="N411" s="264"/>
      <c r="O411" s="264"/>
      <c r="P411" s="264"/>
      <c r="BF411" s="140"/>
      <c r="BL411" s="75" t="s">
        <v>814</v>
      </c>
      <c r="BM411" s="75">
        <v>6</v>
      </c>
      <c r="BN411" s="75">
        <v>263</v>
      </c>
      <c r="BO411" s="75">
        <v>1</v>
      </c>
    </row>
    <row r="412" spans="1:67" ht="6" customHeight="1">
      <c r="A412" s="100"/>
      <c r="B412" s="101"/>
      <c r="C412" s="101"/>
      <c r="D412" s="101"/>
      <c r="E412" s="101"/>
      <c r="F412" s="101"/>
      <c r="G412" s="101"/>
      <c r="H412" s="101"/>
      <c r="I412" s="101"/>
      <c r="J412" s="101"/>
      <c r="K412" s="101"/>
      <c r="L412" s="101"/>
      <c r="M412" s="101"/>
      <c r="N412" s="101"/>
      <c r="O412" s="101"/>
      <c r="P412" s="101"/>
      <c r="BF412" s="140"/>
      <c r="BL412" s="75" t="s">
        <v>815</v>
      </c>
      <c r="BM412" s="75">
        <v>6</v>
      </c>
      <c r="BN412" s="75">
        <v>333</v>
      </c>
      <c r="BO412" s="75">
        <v>1</v>
      </c>
    </row>
    <row r="413" spans="1:67" ht="18.75" customHeight="1">
      <c r="A413" s="102" t="s">
        <v>24</v>
      </c>
      <c r="B413" s="257"/>
      <c r="C413" s="258"/>
      <c r="D413" s="258"/>
      <c r="E413" s="258"/>
      <c r="F413" s="258"/>
      <c r="G413" s="258"/>
      <c r="H413" s="258"/>
      <c r="I413" s="258"/>
      <c r="J413" s="258"/>
      <c r="K413" s="259"/>
      <c r="L413" s="225"/>
      <c r="M413" s="225"/>
      <c r="N413" s="225"/>
      <c r="O413" s="225"/>
      <c r="P413" s="225"/>
      <c r="BF413" s="140"/>
      <c r="BL413" s="75" t="s">
        <v>816</v>
      </c>
      <c r="BM413" s="75">
        <v>6</v>
      </c>
      <c r="BN413" s="75">
        <v>278</v>
      </c>
      <c r="BO413" s="75">
        <v>1</v>
      </c>
    </row>
    <row r="414" spans="1:67" ht="6" customHeight="1">
      <c r="A414" s="102"/>
      <c r="B414" s="102"/>
      <c r="C414" s="102"/>
      <c r="D414" s="102"/>
      <c r="E414" s="102"/>
      <c r="F414" s="102"/>
      <c r="G414" s="102"/>
      <c r="H414" s="102"/>
      <c r="I414" s="102"/>
      <c r="J414" s="102"/>
      <c r="K414" s="102"/>
      <c r="L414" s="102"/>
      <c r="M414" s="102"/>
      <c r="N414" s="102"/>
      <c r="O414" s="102"/>
      <c r="P414" s="102"/>
      <c r="BF414" s="140"/>
      <c r="BL414" s="75" t="s">
        <v>817</v>
      </c>
      <c r="BM414" s="75">
        <v>6</v>
      </c>
      <c r="BN414" s="75">
        <v>348</v>
      </c>
      <c r="BO414" s="75">
        <v>1</v>
      </c>
    </row>
    <row r="415" spans="1:67" ht="18.75" customHeight="1">
      <c r="A415" s="102" t="s">
        <v>25</v>
      </c>
      <c r="B415" s="285"/>
      <c r="C415" s="286"/>
      <c r="D415" s="286"/>
      <c r="E415" s="286"/>
      <c r="F415" s="286"/>
      <c r="G415" s="286"/>
      <c r="H415" s="286"/>
      <c r="I415" s="286"/>
      <c r="J415" s="286"/>
      <c r="K415" s="287"/>
      <c r="L415" s="226"/>
      <c r="M415" s="226"/>
      <c r="N415" s="226"/>
      <c r="O415" s="226"/>
      <c r="P415" s="226"/>
      <c r="BF415" s="140"/>
      <c r="BL415" s="75" t="s">
        <v>798</v>
      </c>
      <c r="BM415" s="75">
        <v>6</v>
      </c>
      <c r="BN415" s="75">
        <v>195</v>
      </c>
      <c r="BO415" s="75">
        <v>1</v>
      </c>
    </row>
    <row r="416" spans="1:67" ht="6" customHeight="1">
      <c r="A416" s="102"/>
      <c r="B416" s="102"/>
      <c r="C416" s="102"/>
      <c r="D416" s="102"/>
      <c r="E416" s="102"/>
      <c r="F416" s="102"/>
      <c r="G416" s="102"/>
      <c r="H416" s="132"/>
      <c r="I416" s="132"/>
      <c r="J416" s="132"/>
      <c r="K416" s="132"/>
      <c r="L416" s="132"/>
      <c r="M416" s="132"/>
      <c r="N416" s="132"/>
      <c r="O416" s="132"/>
      <c r="P416" s="132"/>
      <c r="BF416" s="140"/>
      <c r="BL416" s="75" t="s">
        <v>800</v>
      </c>
      <c r="BM416" s="75">
        <v>6</v>
      </c>
      <c r="BN416" s="75">
        <v>265</v>
      </c>
      <c r="BO416" s="75">
        <v>1</v>
      </c>
    </row>
    <row r="417" spans="1:67" ht="18.75" customHeight="1">
      <c r="A417" s="102" t="s">
        <v>26</v>
      </c>
      <c r="B417" s="257"/>
      <c r="C417" s="258"/>
      <c r="D417" s="258"/>
      <c r="E417" s="258"/>
      <c r="F417" s="258"/>
      <c r="G417" s="258"/>
      <c r="H417" s="258"/>
      <c r="I417" s="258"/>
      <c r="J417" s="258"/>
      <c r="K417" s="259"/>
      <c r="L417" s="225"/>
      <c r="M417" s="225"/>
      <c r="N417" s="225"/>
      <c r="O417" s="225"/>
      <c r="P417" s="225"/>
      <c r="BF417" s="140"/>
      <c r="BL417" s="75" t="s">
        <v>801</v>
      </c>
      <c r="BM417" s="75">
        <v>6</v>
      </c>
      <c r="BN417" s="75">
        <v>213</v>
      </c>
      <c r="BO417" s="75">
        <v>1</v>
      </c>
    </row>
    <row r="418" spans="1:67" ht="6" customHeight="1">
      <c r="A418" s="102"/>
      <c r="B418" s="102"/>
      <c r="C418" s="102"/>
      <c r="D418" s="102"/>
      <c r="E418" s="102"/>
      <c r="F418" s="102"/>
      <c r="G418" s="102"/>
      <c r="H418" s="132"/>
      <c r="I418" s="132"/>
      <c r="J418" s="132"/>
      <c r="K418" s="132"/>
      <c r="L418" s="132"/>
      <c r="M418" s="132"/>
      <c r="N418" s="132"/>
      <c r="O418" s="132"/>
      <c r="P418" s="132"/>
      <c r="BF418" s="140"/>
      <c r="BL418" s="75" t="s">
        <v>802</v>
      </c>
      <c r="BM418" s="75">
        <v>6</v>
      </c>
      <c r="BN418" s="75">
        <v>283</v>
      </c>
      <c r="BO418" s="75">
        <v>1</v>
      </c>
    </row>
    <row r="419" spans="1:67" ht="18.75" customHeight="1">
      <c r="A419" s="102" t="s">
        <v>27</v>
      </c>
      <c r="B419" s="285"/>
      <c r="C419" s="286"/>
      <c r="D419" s="286"/>
      <c r="E419" s="286"/>
      <c r="F419" s="286"/>
      <c r="G419" s="286"/>
      <c r="H419" s="286"/>
      <c r="I419" s="286"/>
      <c r="J419" s="286"/>
      <c r="K419" s="287"/>
      <c r="L419" s="226"/>
      <c r="M419" s="226"/>
      <c r="N419" s="226"/>
      <c r="O419" s="226"/>
      <c r="P419" s="226"/>
      <c r="BF419" s="140"/>
      <c r="BL419" s="75" t="s">
        <v>794</v>
      </c>
      <c r="BM419" s="75">
        <v>6</v>
      </c>
      <c r="BN419" s="75">
        <v>173</v>
      </c>
      <c r="BO419" s="75">
        <v>1</v>
      </c>
    </row>
    <row r="420" spans="1:67" ht="6" customHeight="1">
      <c r="A420" s="102"/>
      <c r="B420" s="102"/>
      <c r="C420" s="102"/>
      <c r="D420" s="102"/>
      <c r="E420" s="102"/>
      <c r="F420" s="102"/>
      <c r="G420" s="102"/>
      <c r="H420" s="132"/>
      <c r="I420" s="132"/>
      <c r="J420" s="132"/>
      <c r="K420" s="132"/>
      <c r="L420" s="132"/>
      <c r="M420" s="132"/>
      <c r="N420" s="132"/>
      <c r="O420" s="132"/>
      <c r="P420" s="132"/>
      <c r="BF420" s="140"/>
      <c r="BL420" s="75" t="s">
        <v>795</v>
      </c>
      <c r="BM420" s="75">
        <v>6</v>
      </c>
      <c r="BN420" s="75">
        <v>243</v>
      </c>
      <c r="BO420" s="75">
        <v>1</v>
      </c>
    </row>
    <row r="421" spans="1:67" ht="18.75" customHeight="1">
      <c r="A421" s="102" t="s">
        <v>28</v>
      </c>
      <c r="B421" s="257"/>
      <c r="C421" s="258"/>
      <c r="D421" s="258"/>
      <c r="E421" s="258"/>
      <c r="F421" s="258"/>
      <c r="G421" s="258"/>
      <c r="H421" s="258"/>
      <c r="I421" s="258"/>
      <c r="J421" s="258"/>
      <c r="K421" s="259"/>
      <c r="L421" s="225"/>
      <c r="M421" s="225"/>
      <c r="N421" s="225"/>
      <c r="O421" s="225"/>
      <c r="P421" s="225"/>
      <c r="BC421" s="98"/>
      <c r="BD421" s="98"/>
      <c r="BE421" s="98"/>
      <c r="BF421" s="141"/>
      <c r="BL421" s="75" t="s">
        <v>796</v>
      </c>
      <c r="BM421" s="75">
        <v>6</v>
      </c>
      <c r="BN421" s="75">
        <v>188</v>
      </c>
      <c r="BO421" s="75">
        <v>1</v>
      </c>
    </row>
    <row r="422" spans="1:67" ht="6" customHeight="1">
      <c r="A422" s="102"/>
      <c r="B422" s="102"/>
      <c r="C422" s="102"/>
      <c r="D422" s="102"/>
      <c r="E422" s="102"/>
      <c r="F422" s="102"/>
      <c r="G422" s="102"/>
      <c r="H422" s="132"/>
      <c r="I422" s="132"/>
      <c r="J422" s="132"/>
      <c r="K422" s="132"/>
      <c r="L422" s="132"/>
      <c r="M422" s="132"/>
      <c r="N422" s="132"/>
      <c r="O422" s="132"/>
      <c r="P422" s="132"/>
      <c r="BF422" s="140"/>
      <c r="BG422" s="98"/>
      <c r="BL422" s="75" t="s">
        <v>797</v>
      </c>
      <c r="BM422" s="75">
        <v>6</v>
      </c>
      <c r="BN422" s="75">
        <v>258</v>
      </c>
      <c r="BO422" s="75">
        <v>1</v>
      </c>
    </row>
    <row r="423" spans="1:67" ht="18.75" customHeight="1">
      <c r="A423" s="102" t="s">
        <v>29</v>
      </c>
      <c r="B423" s="285"/>
      <c r="C423" s="286"/>
      <c r="D423" s="286"/>
      <c r="E423" s="286"/>
      <c r="F423" s="286"/>
      <c r="G423" s="286"/>
      <c r="H423" s="286"/>
      <c r="I423" s="286"/>
      <c r="J423" s="286"/>
      <c r="K423" s="287"/>
      <c r="L423" s="226"/>
      <c r="M423" s="226"/>
      <c r="N423" s="226"/>
      <c r="O423" s="226"/>
      <c r="P423" s="226"/>
      <c r="BF423" s="140"/>
      <c r="BL423" s="75" t="s">
        <v>803</v>
      </c>
      <c r="BM423" s="75">
        <v>6</v>
      </c>
      <c r="BN423" s="75">
        <v>330</v>
      </c>
      <c r="BO423" s="75">
        <v>1</v>
      </c>
    </row>
    <row r="424" spans="1:67" ht="6" customHeight="1">
      <c r="A424" s="102"/>
      <c r="B424" s="102"/>
      <c r="C424" s="102"/>
      <c r="D424" s="102"/>
      <c r="E424" s="102"/>
      <c r="F424" s="102"/>
      <c r="G424" s="102"/>
      <c r="H424" s="132"/>
      <c r="I424" s="132"/>
      <c r="J424" s="132"/>
      <c r="K424" s="132"/>
      <c r="L424" s="132"/>
      <c r="M424" s="132"/>
      <c r="N424" s="132"/>
      <c r="O424" s="132"/>
      <c r="P424" s="132"/>
      <c r="BF424" s="140"/>
      <c r="BL424" s="75" t="s">
        <v>804</v>
      </c>
      <c r="BM424" s="75">
        <v>6</v>
      </c>
      <c r="BN424" s="75">
        <v>350</v>
      </c>
      <c r="BO424" s="75">
        <v>1</v>
      </c>
    </row>
    <row r="425" spans="1:67" ht="18.75" customHeight="1">
      <c r="A425" s="102" t="s">
        <v>30</v>
      </c>
      <c r="B425" s="296"/>
      <c r="C425" s="297"/>
      <c r="D425" s="297"/>
      <c r="E425" s="297"/>
      <c r="F425" s="297"/>
      <c r="G425" s="297"/>
      <c r="H425" s="297"/>
      <c r="I425" s="297"/>
      <c r="J425" s="297"/>
      <c r="K425" s="298"/>
      <c r="L425" s="225"/>
      <c r="M425" s="225"/>
      <c r="N425" s="225"/>
      <c r="O425" s="225"/>
      <c r="P425" s="225"/>
      <c r="BF425" s="140"/>
      <c r="BL425" s="75" t="s">
        <v>810</v>
      </c>
      <c r="BM425" s="75">
        <v>6</v>
      </c>
      <c r="BN425" s="75">
        <v>165</v>
      </c>
      <c r="BO425" s="75">
        <v>1</v>
      </c>
    </row>
    <row r="426" spans="1:67" ht="6" customHeight="1">
      <c r="A426" s="102"/>
      <c r="B426" s="102"/>
      <c r="C426" s="102"/>
      <c r="D426" s="102"/>
      <c r="E426" s="102"/>
      <c r="F426" s="102"/>
      <c r="G426" s="102"/>
      <c r="H426" s="132"/>
      <c r="I426" s="132"/>
      <c r="J426" s="132"/>
      <c r="K426" s="132"/>
      <c r="L426" s="132"/>
      <c r="M426" s="132"/>
      <c r="N426" s="132"/>
      <c r="O426" s="132"/>
      <c r="P426" s="132"/>
      <c r="BF426" s="140"/>
      <c r="BL426" s="75" t="s">
        <v>811</v>
      </c>
      <c r="BM426" s="75">
        <v>6</v>
      </c>
      <c r="BN426" s="75">
        <v>235</v>
      </c>
      <c r="BO426" s="75">
        <v>1</v>
      </c>
    </row>
    <row r="427" spans="1:67" ht="18.75" customHeight="1">
      <c r="A427" s="102" t="s">
        <v>31</v>
      </c>
      <c r="B427" s="257"/>
      <c r="C427" s="258"/>
      <c r="D427" s="258"/>
      <c r="E427" s="258"/>
      <c r="F427" s="258"/>
      <c r="G427" s="258"/>
      <c r="H427" s="258"/>
      <c r="I427" s="258"/>
      <c r="J427" s="258"/>
      <c r="K427" s="259"/>
      <c r="L427" s="225"/>
      <c r="M427" s="225"/>
      <c r="N427" s="225"/>
      <c r="O427" s="225"/>
      <c r="P427" s="225"/>
      <c r="BF427" s="140"/>
      <c r="BL427" s="75" t="s">
        <v>812</v>
      </c>
      <c r="BM427" s="75">
        <v>6</v>
      </c>
      <c r="BN427" s="75">
        <v>183</v>
      </c>
      <c r="BO427" s="75">
        <v>1</v>
      </c>
    </row>
    <row r="428" spans="1:67" ht="6" customHeight="1">
      <c r="A428" s="103"/>
      <c r="BF428" s="140"/>
      <c r="BL428" s="75" t="s">
        <v>813</v>
      </c>
      <c r="BM428" s="75">
        <v>6</v>
      </c>
      <c r="BN428" s="75">
        <v>253</v>
      </c>
      <c r="BO428" s="75">
        <v>1</v>
      </c>
    </row>
    <row r="429" spans="1:67" ht="24.9" customHeight="1">
      <c r="A429" s="264" t="str">
        <f>IF(B7="交付申請書","充電器情報（様式１（その５の２））",
    IF(B7="完了実績報告書","充電器情報（様式１１（その４の２））",
       IF(B7="","充電器情報（様式１（その５の２）・様式１１（その４の２））","")))</f>
        <v>充電器情報（様式１（その５の２）・様式１１（その４の２））</v>
      </c>
      <c r="B429" s="264"/>
      <c r="C429" s="264"/>
      <c r="D429" s="264"/>
      <c r="E429" s="264"/>
      <c r="F429" s="264"/>
      <c r="G429" s="264"/>
      <c r="H429" s="264"/>
      <c r="I429" s="264"/>
      <c r="J429" s="264"/>
      <c r="K429" s="264"/>
      <c r="L429" s="264"/>
      <c r="M429" s="264"/>
      <c r="N429" s="264"/>
      <c r="O429" s="264"/>
      <c r="P429" s="264"/>
      <c r="BF429" s="140"/>
      <c r="BL429" s="75" t="s">
        <v>805</v>
      </c>
      <c r="BM429" s="75">
        <v>6</v>
      </c>
      <c r="BN429" s="75">
        <v>143</v>
      </c>
      <c r="BO429" s="75">
        <v>1</v>
      </c>
    </row>
    <row r="430" spans="1:67" ht="6" customHeight="1">
      <c r="B430" s="81"/>
      <c r="C430" s="81"/>
      <c r="D430" s="81"/>
      <c r="E430" s="81"/>
      <c r="F430" s="81"/>
      <c r="G430" s="81"/>
      <c r="H430" s="81"/>
      <c r="I430" s="81"/>
      <c r="J430" s="81"/>
      <c r="K430" s="81"/>
      <c r="L430" s="81"/>
      <c r="M430" s="81"/>
      <c r="N430" s="81"/>
      <c r="O430" s="81"/>
      <c r="P430" s="81"/>
      <c r="BF430" s="140"/>
      <c r="BL430" s="75" t="s">
        <v>806</v>
      </c>
      <c r="BM430" s="75">
        <v>6</v>
      </c>
      <c r="BN430" s="75">
        <v>213</v>
      </c>
      <c r="BO430" s="75">
        <v>1</v>
      </c>
    </row>
    <row r="431" spans="1:67">
      <c r="A431" s="77" t="s">
        <v>83</v>
      </c>
      <c r="B431" s="280"/>
      <c r="C431" s="281"/>
      <c r="D431" s="281"/>
      <c r="E431" s="281"/>
      <c r="F431" s="281"/>
      <c r="G431" s="281"/>
      <c r="H431" s="281"/>
      <c r="I431" s="281"/>
      <c r="J431" s="281"/>
      <c r="K431" s="281"/>
      <c r="L431" s="281"/>
      <c r="M431" s="281"/>
      <c r="N431" s="281"/>
      <c r="O431" s="281"/>
      <c r="P431" s="305"/>
      <c r="BF431" s="140"/>
      <c r="BL431" s="75" t="s">
        <v>808</v>
      </c>
      <c r="BM431" s="75">
        <v>6</v>
      </c>
      <c r="BN431" s="75">
        <v>158</v>
      </c>
      <c r="BO431" s="75">
        <v>1</v>
      </c>
    </row>
    <row r="432" spans="1:67" ht="6" customHeight="1">
      <c r="B432" s="81"/>
      <c r="C432" s="81"/>
      <c r="D432" s="81"/>
      <c r="E432" s="81"/>
      <c r="F432" s="81"/>
      <c r="G432" s="81"/>
      <c r="H432" s="81"/>
      <c r="I432" s="81"/>
      <c r="J432" s="81"/>
      <c r="K432" s="81"/>
      <c r="L432" s="81"/>
      <c r="M432" s="81"/>
      <c r="N432" s="81"/>
      <c r="O432" s="81"/>
      <c r="P432" s="81"/>
      <c r="BF432" s="140"/>
      <c r="BL432" s="75" t="s">
        <v>809</v>
      </c>
      <c r="BM432" s="75">
        <v>6</v>
      </c>
      <c r="BN432" s="75">
        <v>228</v>
      </c>
      <c r="BO432" s="75">
        <v>1</v>
      </c>
    </row>
    <row r="433" spans="1:67">
      <c r="A433" s="77" t="s">
        <v>283</v>
      </c>
      <c r="B433" s="275"/>
      <c r="C433" s="276"/>
      <c r="D433" s="276"/>
      <c r="E433" s="276"/>
      <c r="F433" s="276"/>
      <c r="G433" s="276"/>
      <c r="H433" s="276"/>
      <c r="I433" s="276"/>
      <c r="J433" s="276"/>
      <c r="K433" s="276"/>
      <c r="L433" s="276"/>
      <c r="M433" s="276"/>
      <c r="N433" s="276"/>
      <c r="O433" s="276"/>
      <c r="P433" s="301"/>
      <c r="BF433" s="140"/>
      <c r="BL433" s="75" t="s">
        <v>818</v>
      </c>
      <c r="BM433" s="75">
        <v>6</v>
      </c>
      <c r="BN433" s="75">
        <v>350</v>
      </c>
      <c r="BO433" s="75">
        <v>1</v>
      </c>
    </row>
    <row r="434" spans="1:67" ht="6" customHeight="1">
      <c r="A434" s="102"/>
      <c r="B434" s="101"/>
      <c r="C434" s="101"/>
      <c r="D434" s="101"/>
      <c r="E434" s="101"/>
      <c r="F434" s="101"/>
      <c r="G434" s="101"/>
      <c r="H434" s="101"/>
      <c r="I434" s="101"/>
      <c r="J434" s="101"/>
      <c r="K434" s="101"/>
      <c r="L434" s="101"/>
      <c r="M434" s="101"/>
      <c r="N434" s="101"/>
      <c r="O434" s="101"/>
      <c r="P434" s="101"/>
      <c r="BF434" s="140"/>
      <c r="BL434" s="75" t="s">
        <v>819</v>
      </c>
      <c r="BM434" s="75">
        <v>6</v>
      </c>
      <c r="BN434" s="75">
        <v>350</v>
      </c>
      <c r="BO434" s="75">
        <v>1</v>
      </c>
    </row>
    <row r="435" spans="1:67" ht="22.2">
      <c r="A435" s="133" t="s">
        <v>923</v>
      </c>
      <c r="B435" s="134" t="s">
        <v>969</v>
      </c>
      <c r="C435" s="134"/>
      <c r="D435" s="134"/>
      <c r="E435" s="134"/>
      <c r="F435" s="134"/>
      <c r="G435" s="134"/>
      <c r="H435" s="134"/>
      <c r="I435" s="134"/>
      <c r="J435" s="134"/>
      <c r="K435" s="134"/>
      <c r="L435" s="134"/>
      <c r="M435" s="134"/>
      <c r="N435" s="134"/>
      <c r="O435" s="134"/>
      <c r="P435" s="135"/>
      <c r="BB435" s="98"/>
      <c r="BF435" s="140"/>
      <c r="BJ435" s="98"/>
      <c r="BK435" s="98"/>
      <c r="BL435" s="98" t="s">
        <v>828</v>
      </c>
      <c r="BM435" s="98">
        <v>6</v>
      </c>
      <c r="BN435" s="98">
        <v>303</v>
      </c>
      <c r="BO435" s="75">
        <v>1</v>
      </c>
    </row>
    <row r="436" spans="1:67" s="98" customFormat="1" ht="6" customHeight="1">
      <c r="A436" s="96"/>
      <c r="B436" s="97"/>
      <c r="C436" s="97"/>
      <c r="D436" s="97"/>
      <c r="E436" s="97"/>
      <c r="F436" s="97"/>
      <c r="G436" s="97"/>
      <c r="H436" s="97"/>
      <c r="I436" s="97"/>
      <c r="J436" s="97"/>
      <c r="K436" s="97"/>
      <c r="L436" s="97"/>
      <c r="M436" s="97"/>
      <c r="N436" s="97"/>
      <c r="O436" s="97"/>
      <c r="P436" s="97"/>
      <c r="BB436" s="75"/>
      <c r="BC436" s="75"/>
      <c r="BD436" s="75"/>
      <c r="BE436" s="75"/>
      <c r="BF436" s="140"/>
      <c r="BG436" s="75"/>
      <c r="BJ436" s="75"/>
      <c r="BK436" s="75"/>
      <c r="BL436" s="75" t="s">
        <v>829</v>
      </c>
      <c r="BM436" s="75">
        <v>6</v>
      </c>
      <c r="BN436" s="75">
        <v>350</v>
      </c>
      <c r="BO436" s="98">
        <v>1</v>
      </c>
    </row>
    <row r="437" spans="1:67">
      <c r="A437" s="77" t="s">
        <v>916</v>
      </c>
      <c r="B437" s="261"/>
      <c r="C437" s="262"/>
      <c r="D437" s="262"/>
      <c r="E437" s="262"/>
      <c r="F437" s="262"/>
      <c r="G437" s="262"/>
      <c r="H437" s="262"/>
      <c r="I437" s="262"/>
      <c r="J437" s="262"/>
      <c r="K437" s="262"/>
      <c r="L437" s="262"/>
      <c r="M437" s="262"/>
      <c r="N437" s="262"/>
      <c r="O437" s="262"/>
      <c r="P437" s="263"/>
      <c r="BF437" s="140"/>
      <c r="BL437" s="75" t="s">
        <v>830</v>
      </c>
      <c r="BM437" s="75">
        <v>6</v>
      </c>
      <c r="BN437" s="75">
        <v>318</v>
      </c>
      <c r="BO437" s="75">
        <v>1</v>
      </c>
    </row>
    <row r="438" spans="1:67" ht="6" customHeight="1">
      <c r="BF438" s="140"/>
      <c r="BL438" s="75" t="s">
        <v>831</v>
      </c>
      <c r="BM438" s="75">
        <v>6</v>
      </c>
      <c r="BN438" s="75">
        <v>350</v>
      </c>
      <c r="BO438" s="75">
        <v>1</v>
      </c>
    </row>
    <row r="439" spans="1:67">
      <c r="A439" s="77" t="s">
        <v>274</v>
      </c>
      <c r="B439" s="304"/>
      <c r="C439" s="266"/>
      <c r="D439" s="266"/>
      <c r="E439" s="266"/>
      <c r="F439" s="266"/>
      <c r="G439" s="266"/>
      <c r="H439" s="266"/>
      <c r="I439" s="266"/>
      <c r="J439" s="266"/>
      <c r="K439" s="266"/>
      <c r="L439" s="266"/>
      <c r="M439" s="266"/>
      <c r="N439" s="266"/>
      <c r="O439" s="266"/>
      <c r="P439" s="267"/>
      <c r="BF439" s="140"/>
      <c r="BL439" s="75" t="s">
        <v>824</v>
      </c>
      <c r="BM439" s="75">
        <v>6</v>
      </c>
      <c r="BN439" s="75">
        <v>235</v>
      </c>
      <c r="BO439" s="75">
        <v>1</v>
      </c>
    </row>
    <row r="440" spans="1:67" ht="6" customHeight="1">
      <c r="B440" s="81"/>
      <c r="C440" s="81"/>
      <c r="D440" s="81"/>
      <c r="E440" s="81"/>
      <c r="F440" s="81"/>
      <c r="G440" s="81"/>
      <c r="H440" s="81"/>
      <c r="I440" s="81"/>
      <c r="J440" s="81"/>
      <c r="K440" s="81"/>
      <c r="L440" s="81"/>
      <c r="M440" s="81"/>
      <c r="N440" s="81"/>
      <c r="O440" s="81"/>
      <c r="P440" s="81"/>
      <c r="BF440" s="140"/>
      <c r="BL440" s="75" t="s">
        <v>825</v>
      </c>
      <c r="BM440" s="75">
        <v>6</v>
      </c>
      <c r="BN440" s="75">
        <v>305</v>
      </c>
      <c r="BO440" s="75">
        <v>1</v>
      </c>
    </row>
    <row r="441" spans="1:67" ht="18.75" customHeight="1">
      <c r="A441" s="77" t="s">
        <v>275</v>
      </c>
      <c r="B441" s="261"/>
      <c r="C441" s="262"/>
      <c r="D441" s="262"/>
      <c r="E441" s="262"/>
      <c r="F441" s="262"/>
      <c r="G441" s="262"/>
      <c r="H441" s="262"/>
      <c r="I441" s="262"/>
      <c r="J441" s="262"/>
      <c r="K441" s="262"/>
      <c r="L441" s="262"/>
      <c r="M441" s="262"/>
      <c r="N441" s="262"/>
      <c r="O441" s="262"/>
      <c r="P441" s="263"/>
      <c r="BF441" s="140"/>
      <c r="BL441" s="75" t="s">
        <v>826</v>
      </c>
      <c r="BM441" s="75">
        <v>6</v>
      </c>
      <c r="BN441" s="75">
        <v>253</v>
      </c>
      <c r="BO441" s="75">
        <v>1</v>
      </c>
    </row>
    <row r="442" spans="1:67" ht="6" customHeight="1">
      <c r="B442" s="81"/>
      <c r="C442" s="81"/>
      <c r="D442" s="81"/>
      <c r="E442" s="81"/>
      <c r="F442" s="81"/>
      <c r="G442" s="81"/>
      <c r="H442" s="81"/>
      <c r="I442" s="81"/>
      <c r="J442" s="81"/>
      <c r="K442" s="81"/>
      <c r="L442" s="81"/>
      <c r="M442" s="81"/>
      <c r="N442" s="81"/>
      <c r="O442" s="81"/>
      <c r="P442" s="81"/>
      <c r="BF442" s="140"/>
      <c r="BL442" s="75" t="s">
        <v>827</v>
      </c>
      <c r="BM442" s="75">
        <v>6</v>
      </c>
      <c r="BN442" s="75">
        <v>323</v>
      </c>
      <c r="BO442" s="75">
        <v>1</v>
      </c>
    </row>
    <row r="443" spans="1:67" ht="18.75" customHeight="1">
      <c r="A443" s="77" t="s">
        <v>276</v>
      </c>
      <c r="B443" s="129"/>
      <c r="C443" s="129"/>
      <c r="D443" s="129"/>
      <c r="E443" s="129"/>
      <c r="F443" s="129"/>
      <c r="G443" s="129"/>
      <c r="H443" s="129"/>
      <c r="I443" s="129"/>
      <c r="J443" s="129"/>
      <c r="K443" s="129"/>
      <c r="L443" s="129"/>
      <c r="M443" s="129"/>
      <c r="N443" s="129"/>
      <c r="O443" s="129"/>
      <c r="P443" s="129"/>
      <c r="BF443" s="140"/>
      <c r="BL443" s="75" t="s">
        <v>820</v>
      </c>
      <c r="BM443" s="75">
        <v>6</v>
      </c>
      <c r="BN443" s="75">
        <v>213</v>
      </c>
      <c r="BO443" s="75">
        <v>1</v>
      </c>
    </row>
    <row r="444" spans="1:67" ht="6" customHeight="1">
      <c r="B444" s="81"/>
      <c r="C444" s="81"/>
      <c r="D444" s="81"/>
      <c r="E444" s="81"/>
      <c r="F444" s="81"/>
      <c r="G444" s="81"/>
      <c r="H444" s="81"/>
      <c r="I444" s="81"/>
      <c r="J444" s="81"/>
      <c r="K444" s="81"/>
      <c r="L444" s="81"/>
      <c r="M444" s="81"/>
      <c r="N444" s="81"/>
      <c r="O444" s="81"/>
      <c r="P444" s="81"/>
      <c r="BF444" s="140"/>
      <c r="BL444" s="75" t="s">
        <v>821</v>
      </c>
      <c r="BM444" s="75">
        <v>6</v>
      </c>
      <c r="BN444" s="75">
        <v>283</v>
      </c>
      <c r="BO444" s="75">
        <v>1</v>
      </c>
    </row>
    <row r="445" spans="1:67">
      <c r="A445" s="77" t="s">
        <v>277</v>
      </c>
      <c r="B445" s="283" t="str" cm="1">
        <f t="array" ref="B445">IF(
    B437="",
    "",
    _xlfn.IFS(
        B437=BA2, VLOOKUP(B441,BD15:BG999,2,0),
        B437=BA3, VLOOKUP(B441,BL15:BO779,2,0),
        B437=BA4, VLOOKUP(B441,BS15:BV408,2,0)
    )
)</f>
        <v/>
      </c>
      <c r="C445" s="284"/>
      <c r="D445" s="284"/>
      <c r="E445" s="284"/>
      <c r="F445" s="284"/>
      <c r="G445" s="284"/>
      <c r="H445" s="284"/>
      <c r="I445" s="284"/>
      <c r="J445" s="284"/>
      <c r="K445" s="284"/>
      <c r="L445" s="284"/>
      <c r="M445" s="284"/>
      <c r="N445" s="284"/>
      <c r="O445" s="284"/>
      <c r="P445" s="139" t="s">
        <v>883</v>
      </c>
      <c r="BF445" s="140"/>
      <c r="BL445" s="75" t="s">
        <v>822</v>
      </c>
      <c r="BM445" s="75">
        <v>6</v>
      </c>
      <c r="BN445" s="75">
        <v>228</v>
      </c>
      <c r="BO445" s="75">
        <v>1</v>
      </c>
    </row>
    <row r="446" spans="1:67" ht="6" customHeight="1">
      <c r="B446" s="81"/>
      <c r="C446" s="81"/>
      <c r="D446" s="81"/>
      <c r="E446" s="81"/>
      <c r="F446" s="81"/>
      <c r="G446" s="81"/>
      <c r="H446" s="81"/>
      <c r="I446" s="81"/>
      <c r="J446" s="81"/>
      <c r="K446" s="81"/>
      <c r="L446" s="81"/>
      <c r="M446" s="81"/>
      <c r="N446" s="81"/>
      <c r="O446" s="81"/>
      <c r="P446" s="81"/>
      <c r="BF446" s="140"/>
      <c r="BL446" s="75" t="s">
        <v>823</v>
      </c>
      <c r="BM446" s="75">
        <v>6</v>
      </c>
      <c r="BN446" s="75">
        <v>298</v>
      </c>
      <c r="BO446" s="75">
        <v>1</v>
      </c>
    </row>
    <row r="447" spans="1:67">
      <c r="A447" s="77" t="s">
        <v>278</v>
      </c>
      <c r="B447" s="272"/>
      <c r="C447" s="273"/>
      <c r="D447" s="273"/>
      <c r="E447" s="273"/>
      <c r="F447" s="273"/>
      <c r="G447" s="273"/>
      <c r="H447" s="273"/>
      <c r="I447" s="273"/>
      <c r="J447" s="273"/>
      <c r="K447" s="273"/>
      <c r="L447" s="273"/>
      <c r="M447" s="273"/>
      <c r="N447" s="273"/>
      <c r="O447" s="273"/>
      <c r="P447" s="274"/>
      <c r="BF447" s="140"/>
      <c r="BL447" s="75" t="s">
        <v>840</v>
      </c>
      <c r="BM447" s="75">
        <v>6</v>
      </c>
      <c r="BN447" s="75">
        <v>350</v>
      </c>
      <c r="BO447" s="75">
        <v>1</v>
      </c>
    </row>
    <row r="448" spans="1:67" ht="6" customHeight="1">
      <c r="B448" s="81"/>
      <c r="C448" s="81"/>
      <c r="D448" s="81"/>
      <c r="E448" s="81"/>
      <c r="F448" s="81"/>
      <c r="G448" s="81"/>
      <c r="H448" s="81"/>
      <c r="I448" s="81"/>
      <c r="J448" s="81"/>
      <c r="K448" s="81"/>
      <c r="L448" s="81"/>
      <c r="M448" s="81"/>
      <c r="N448" s="81"/>
      <c r="O448" s="81"/>
      <c r="P448" s="81"/>
      <c r="BF448" s="140"/>
      <c r="BL448" s="75" t="s">
        <v>841</v>
      </c>
      <c r="BM448" s="75">
        <v>6</v>
      </c>
      <c r="BN448" s="75">
        <v>350</v>
      </c>
      <c r="BO448" s="75">
        <v>1</v>
      </c>
    </row>
    <row r="449" spans="1:67">
      <c r="A449" s="77" t="s">
        <v>279</v>
      </c>
      <c r="B449" s="261"/>
      <c r="C449" s="262"/>
      <c r="D449" s="262"/>
      <c r="E449" s="262"/>
      <c r="F449" s="262"/>
      <c r="G449" s="262"/>
      <c r="H449" s="262"/>
      <c r="I449" s="262"/>
      <c r="J449" s="262"/>
      <c r="K449" s="262"/>
      <c r="L449" s="262"/>
      <c r="M449" s="262"/>
      <c r="N449" s="262"/>
      <c r="O449" s="262"/>
      <c r="P449" s="105" t="s">
        <v>282</v>
      </c>
      <c r="BF449" s="140"/>
      <c r="BL449" s="75" t="s">
        <v>836</v>
      </c>
      <c r="BM449" s="75">
        <v>6</v>
      </c>
      <c r="BN449" s="75">
        <v>205</v>
      </c>
      <c r="BO449" s="75">
        <v>1</v>
      </c>
    </row>
    <row r="450" spans="1:67" ht="6" customHeight="1">
      <c r="B450" s="81"/>
      <c r="C450" s="81"/>
      <c r="D450" s="81"/>
      <c r="E450" s="81"/>
      <c r="F450" s="81"/>
      <c r="G450" s="81"/>
      <c r="H450" s="81"/>
      <c r="I450" s="81"/>
      <c r="J450" s="81"/>
      <c r="K450" s="81"/>
      <c r="L450" s="81"/>
      <c r="M450" s="81"/>
      <c r="N450" s="81"/>
      <c r="O450" s="81"/>
      <c r="P450" s="81"/>
      <c r="BF450" s="140"/>
      <c r="BL450" s="75" t="s">
        <v>837</v>
      </c>
      <c r="BM450" s="75">
        <v>6</v>
      </c>
      <c r="BN450" s="75">
        <v>275</v>
      </c>
      <c r="BO450" s="75">
        <v>1</v>
      </c>
    </row>
    <row r="451" spans="1:67">
      <c r="A451" s="77" t="s">
        <v>280</v>
      </c>
      <c r="B451" s="299" t="str" cm="1">
        <f t="array" ref="B451">IF(
    OR(B437=B5, B437=B6, B437=B7),
    "",
    IFERROR(
        _xlfn.IFS(
            B437=BA2, VLOOKUP(B441, BD15:BG999, 4, 0),
            B437=BA3, VLOOKUP(B441, BL15:BO779, 4, 0),
            B437=BA4, VLOOKUP(B441, BS15:BV408, 4, 0)
        ) * B449,
        ""
    )
)</f>
        <v/>
      </c>
      <c r="C451" s="300"/>
      <c r="D451" s="300"/>
      <c r="E451" s="300"/>
      <c r="F451" s="300"/>
      <c r="G451" s="300"/>
      <c r="H451" s="300"/>
      <c r="I451" s="300"/>
      <c r="J451" s="300"/>
      <c r="K451" s="300"/>
      <c r="L451" s="300"/>
      <c r="M451" s="300"/>
      <c r="N451" s="300"/>
      <c r="O451" s="300"/>
      <c r="P451" s="138" t="s">
        <v>281</v>
      </c>
      <c r="BF451" s="140"/>
      <c r="BL451" s="75" t="s">
        <v>838</v>
      </c>
      <c r="BM451" s="75">
        <v>6</v>
      </c>
      <c r="BN451" s="75">
        <v>223</v>
      </c>
      <c r="BO451" s="75">
        <v>1</v>
      </c>
    </row>
    <row r="452" spans="1:67" ht="6" customHeight="1">
      <c r="B452" s="81"/>
      <c r="C452" s="81"/>
      <c r="D452" s="81"/>
      <c r="E452" s="81"/>
      <c r="F452" s="81"/>
      <c r="G452" s="81"/>
      <c r="H452" s="81"/>
      <c r="I452" s="81"/>
      <c r="J452" s="81"/>
      <c r="K452" s="81"/>
      <c r="L452" s="81"/>
      <c r="M452" s="81"/>
      <c r="N452" s="81"/>
      <c r="O452" s="81"/>
      <c r="P452" s="81"/>
      <c r="BF452" s="140"/>
      <c r="BL452" s="75" t="s">
        <v>839</v>
      </c>
      <c r="BM452" s="75">
        <v>6</v>
      </c>
      <c r="BN452" s="75">
        <v>293</v>
      </c>
      <c r="BO452" s="75">
        <v>1</v>
      </c>
    </row>
    <row r="453" spans="1:67">
      <c r="A453" s="106" t="s">
        <v>285</v>
      </c>
      <c r="B453" s="275"/>
      <c r="C453" s="276"/>
      <c r="D453" s="276"/>
      <c r="E453" s="276"/>
      <c r="F453" s="276"/>
      <c r="G453" s="276"/>
      <c r="H453" s="276"/>
      <c r="I453" s="276"/>
      <c r="J453" s="276"/>
      <c r="K453" s="276"/>
      <c r="L453" s="276"/>
      <c r="M453" s="276"/>
      <c r="N453" s="276"/>
      <c r="O453" s="276"/>
      <c r="P453" s="107" t="s">
        <v>295</v>
      </c>
      <c r="BF453" s="140"/>
      <c r="BL453" s="75" t="s">
        <v>832</v>
      </c>
      <c r="BM453" s="75">
        <v>6</v>
      </c>
      <c r="BN453" s="75">
        <v>183</v>
      </c>
      <c r="BO453" s="75">
        <v>1</v>
      </c>
    </row>
    <row r="454" spans="1:67" ht="6" customHeight="1">
      <c r="B454" s="81"/>
      <c r="C454" s="81"/>
      <c r="D454" s="81"/>
      <c r="E454" s="81"/>
      <c r="F454" s="81"/>
      <c r="G454" s="81"/>
      <c r="H454" s="81"/>
      <c r="I454" s="81"/>
      <c r="J454" s="81"/>
      <c r="K454" s="81"/>
      <c r="L454" s="81"/>
      <c r="M454" s="81"/>
      <c r="N454" s="81"/>
      <c r="O454" s="81"/>
      <c r="P454" s="81"/>
      <c r="BF454" s="140"/>
      <c r="BL454" s="75" t="s">
        <v>833</v>
      </c>
      <c r="BM454" s="75">
        <v>6</v>
      </c>
      <c r="BN454" s="75">
        <v>253</v>
      </c>
      <c r="BO454" s="75">
        <v>1</v>
      </c>
    </row>
    <row r="455" spans="1:67">
      <c r="A455" s="106" t="s">
        <v>286</v>
      </c>
      <c r="B455" s="290" t="str">
        <f>IF(
    B437="",
    "",
    ROUNDDOWN(
        IF(B437=BA2, IF(B445&gt;=90, B453/1, B453/2),
        IF(OR(B437=BA3, B437=BA4), B453/2,
        IF(B437=BA5, B453/3,
        IF(B437=BA6, B453/1,
        IF(B437=BA7, B453/2,
        ""))))),0)
)</f>
        <v/>
      </c>
      <c r="C455" s="291"/>
      <c r="D455" s="291"/>
      <c r="E455" s="291"/>
      <c r="F455" s="291"/>
      <c r="G455" s="291"/>
      <c r="H455" s="291"/>
      <c r="I455" s="291"/>
      <c r="J455" s="291"/>
      <c r="K455" s="291"/>
      <c r="L455" s="291"/>
      <c r="M455" s="291"/>
      <c r="N455" s="291"/>
      <c r="O455" s="291"/>
      <c r="P455" s="108" t="s">
        <v>49</v>
      </c>
      <c r="BF455" s="140"/>
      <c r="BL455" s="75" t="s">
        <v>834</v>
      </c>
      <c r="BM455" s="75">
        <v>6</v>
      </c>
      <c r="BN455" s="75">
        <v>198</v>
      </c>
      <c r="BO455" s="75">
        <v>1</v>
      </c>
    </row>
    <row r="456" spans="1:67" ht="6" customHeight="1">
      <c r="B456" s="81"/>
      <c r="C456" s="81"/>
      <c r="D456" s="81"/>
      <c r="E456" s="81"/>
      <c r="F456" s="81"/>
      <c r="G456" s="81"/>
      <c r="H456" s="81"/>
      <c r="I456" s="81"/>
      <c r="J456" s="81"/>
      <c r="K456" s="81"/>
      <c r="L456" s="81"/>
      <c r="M456" s="81"/>
      <c r="N456" s="81"/>
      <c r="O456" s="81"/>
      <c r="P456" s="81"/>
      <c r="BF456" s="140"/>
      <c r="BL456" s="75" t="s">
        <v>835</v>
      </c>
      <c r="BM456" s="75">
        <v>6</v>
      </c>
      <c r="BN456" s="75">
        <v>268</v>
      </c>
      <c r="BO456" s="75">
        <v>1</v>
      </c>
    </row>
    <row r="457" spans="1:67">
      <c r="A457" s="106" t="s">
        <v>287</v>
      </c>
      <c r="B457" s="290" t="str" cm="1">
        <f t="array" ref="B457">IF(
    B437="",
    "",
    IF(
        OR(B437=BA6, B437=BA7),
        B455,
        _xlfn.IFS(
            B437=BA2, VLOOKUP(B441, BD15:BF999, 3, 0),
            B437=BA3, VLOOKUP(B441, BL15:BN779, 3, 0),
            B437=BA4, VLOOKUP(B441, BS15:BU408, 3, 0),
            B437=BA5, VLOOKUP(B441, BY15:BZ21, 2, 0)
        ) * 1000
    )
)</f>
        <v/>
      </c>
      <c r="C457" s="291"/>
      <c r="D457" s="291"/>
      <c r="E457" s="291"/>
      <c r="F457" s="291"/>
      <c r="G457" s="291"/>
      <c r="H457" s="291"/>
      <c r="I457" s="291"/>
      <c r="J457" s="291"/>
      <c r="K457" s="291"/>
      <c r="L457" s="291"/>
      <c r="M457" s="291"/>
      <c r="N457" s="291"/>
      <c r="O457" s="291"/>
      <c r="P457" s="108" t="s">
        <v>49</v>
      </c>
      <c r="BC457" s="98"/>
      <c r="BD457" s="98"/>
      <c r="BE457" s="98"/>
      <c r="BF457" s="141"/>
      <c r="BL457" s="75" t="s">
        <v>846</v>
      </c>
      <c r="BM457" s="75">
        <v>3</v>
      </c>
      <c r="BN457" s="75">
        <v>210</v>
      </c>
      <c r="BO457" s="75">
        <v>1</v>
      </c>
    </row>
    <row r="458" spans="1:67" ht="6" customHeight="1">
      <c r="B458" s="81"/>
      <c r="C458" s="81"/>
      <c r="D458" s="81"/>
      <c r="E458" s="81"/>
      <c r="F458" s="81"/>
      <c r="G458" s="81"/>
      <c r="H458" s="81"/>
      <c r="I458" s="81"/>
      <c r="J458" s="81"/>
      <c r="K458" s="81"/>
      <c r="L458" s="81"/>
      <c r="M458" s="81"/>
      <c r="N458" s="81"/>
      <c r="O458" s="81"/>
      <c r="P458" s="81"/>
      <c r="BF458" s="140"/>
      <c r="BG458" s="98"/>
      <c r="BL458" s="75" t="s">
        <v>843</v>
      </c>
      <c r="BM458" s="75">
        <v>3</v>
      </c>
      <c r="BN458" s="75">
        <v>125</v>
      </c>
      <c r="BO458" s="75">
        <v>1</v>
      </c>
    </row>
    <row r="459" spans="1:67">
      <c r="A459" s="106" t="s">
        <v>1141</v>
      </c>
      <c r="B459" s="290" t="str">
        <f>IF(
    B437="",
    "",
    ROUNDDOWN(MIN(B455,B457),-3)
)</f>
        <v/>
      </c>
      <c r="C459" s="291"/>
      <c r="D459" s="291"/>
      <c r="E459" s="291"/>
      <c r="F459" s="291"/>
      <c r="G459" s="291"/>
      <c r="H459" s="291"/>
      <c r="I459" s="291"/>
      <c r="J459" s="291"/>
      <c r="K459" s="291"/>
      <c r="L459" s="291"/>
      <c r="M459" s="291"/>
      <c r="N459" s="291"/>
      <c r="O459" s="291"/>
      <c r="P459" s="108" t="s">
        <v>49</v>
      </c>
      <c r="BF459" s="140"/>
      <c r="BL459" s="75" t="s">
        <v>842</v>
      </c>
      <c r="BM459" s="75">
        <v>3</v>
      </c>
      <c r="BN459" s="75">
        <v>120</v>
      </c>
      <c r="BO459" s="75">
        <v>1</v>
      </c>
    </row>
    <row r="460" spans="1:67" ht="6" customHeight="1">
      <c r="B460" s="81"/>
      <c r="C460" s="81"/>
      <c r="D460" s="81"/>
      <c r="E460" s="81"/>
      <c r="F460" s="81"/>
      <c r="G460" s="81"/>
      <c r="H460" s="81"/>
      <c r="I460" s="81"/>
      <c r="J460" s="81"/>
      <c r="K460" s="81"/>
      <c r="L460" s="81"/>
      <c r="M460" s="81"/>
      <c r="N460" s="81"/>
      <c r="O460" s="81"/>
      <c r="P460" s="81"/>
      <c r="BF460" s="140"/>
      <c r="BL460" s="75" t="s">
        <v>845</v>
      </c>
      <c r="BM460" s="75">
        <v>3</v>
      </c>
      <c r="BN460" s="75">
        <v>95</v>
      </c>
      <c r="BO460" s="75">
        <v>1</v>
      </c>
    </row>
    <row r="461" spans="1:67">
      <c r="A461" s="106" t="s">
        <v>1148</v>
      </c>
      <c r="B461" s="290" t="str">
        <f>IF(B437="","",B459*B449)</f>
        <v/>
      </c>
      <c r="C461" s="291"/>
      <c r="D461" s="291"/>
      <c r="E461" s="291"/>
      <c r="F461" s="291"/>
      <c r="G461" s="291"/>
      <c r="H461" s="291"/>
      <c r="I461" s="291"/>
      <c r="J461" s="291"/>
      <c r="K461" s="291"/>
      <c r="L461" s="291"/>
      <c r="M461" s="291"/>
      <c r="N461" s="291"/>
      <c r="O461" s="291"/>
      <c r="P461" s="108" t="s">
        <v>49</v>
      </c>
      <c r="BF461" s="140"/>
      <c r="BL461" s="75" t="s">
        <v>844</v>
      </c>
      <c r="BM461" s="75">
        <v>3</v>
      </c>
      <c r="BN461" s="75">
        <v>90</v>
      </c>
      <c r="BO461" s="75">
        <v>1</v>
      </c>
    </row>
    <row r="462" spans="1:67" ht="6" customHeight="1">
      <c r="B462" s="81"/>
      <c r="C462" s="81"/>
      <c r="D462" s="81"/>
      <c r="E462" s="81"/>
      <c r="F462" s="81"/>
      <c r="G462" s="81"/>
      <c r="H462" s="81"/>
      <c r="I462" s="81"/>
      <c r="J462" s="81"/>
      <c r="K462" s="81"/>
      <c r="L462" s="81"/>
      <c r="M462" s="81"/>
      <c r="N462" s="81"/>
      <c r="O462" s="81"/>
      <c r="P462" s="81"/>
      <c r="BF462" s="140"/>
      <c r="BL462" s="75" t="s">
        <v>851</v>
      </c>
      <c r="BM462" s="75">
        <v>3</v>
      </c>
      <c r="BN462" s="75">
        <v>243</v>
      </c>
      <c r="BO462" s="75">
        <v>1</v>
      </c>
    </row>
    <row r="463" spans="1:67">
      <c r="A463" s="106" t="s">
        <v>288</v>
      </c>
      <c r="B463" s="275"/>
      <c r="C463" s="276"/>
      <c r="D463" s="276"/>
      <c r="E463" s="276"/>
      <c r="F463" s="276"/>
      <c r="G463" s="276"/>
      <c r="H463" s="276"/>
      <c r="I463" s="276"/>
      <c r="J463" s="276"/>
      <c r="K463" s="276"/>
      <c r="L463" s="276"/>
      <c r="M463" s="276"/>
      <c r="N463" s="276"/>
      <c r="O463" s="276"/>
      <c r="P463" s="107" t="s">
        <v>295</v>
      </c>
      <c r="BF463" s="140"/>
      <c r="BL463" s="75" t="s">
        <v>852</v>
      </c>
      <c r="BM463" s="75">
        <v>3</v>
      </c>
      <c r="BN463" s="75">
        <v>250</v>
      </c>
      <c r="BO463" s="75">
        <v>1</v>
      </c>
    </row>
    <row r="464" spans="1:67" ht="6" customHeight="1">
      <c r="B464" s="81"/>
      <c r="C464" s="81"/>
      <c r="D464" s="81"/>
      <c r="E464" s="81"/>
      <c r="F464" s="81"/>
      <c r="G464" s="81"/>
      <c r="H464" s="81"/>
      <c r="I464" s="81"/>
      <c r="J464" s="81"/>
      <c r="K464" s="81"/>
      <c r="L464" s="81"/>
      <c r="M464" s="81"/>
      <c r="N464" s="81"/>
      <c r="O464" s="81"/>
      <c r="P464" s="81"/>
      <c r="BF464" s="140"/>
      <c r="BL464" s="75" t="s">
        <v>849</v>
      </c>
      <c r="BM464" s="75">
        <v>3</v>
      </c>
      <c r="BN464" s="75">
        <v>158</v>
      </c>
      <c r="BO464" s="75">
        <v>1</v>
      </c>
    </row>
    <row r="465" spans="1:67">
      <c r="A465" s="106" t="s">
        <v>289</v>
      </c>
      <c r="B465" s="290" t="str">
        <f>IF(B437="","",IF(B437=BA5,0,B463))</f>
        <v/>
      </c>
      <c r="C465" s="291"/>
      <c r="D465" s="291"/>
      <c r="E465" s="291"/>
      <c r="F465" s="291"/>
      <c r="G465" s="291"/>
      <c r="H465" s="291"/>
      <c r="I465" s="291"/>
      <c r="J465" s="291"/>
      <c r="K465" s="291"/>
      <c r="L465" s="291"/>
      <c r="M465" s="291"/>
      <c r="N465" s="291"/>
      <c r="O465" s="291"/>
      <c r="P465" s="108" t="s">
        <v>49</v>
      </c>
      <c r="BF465" s="140"/>
      <c r="BL465" s="75" t="s">
        <v>850</v>
      </c>
      <c r="BM465" s="75">
        <v>3</v>
      </c>
      <c r="BN465" s="75">
        <v>228</v>
      </c>
      <c r="BO465" s="75">
        <v>1</v>
      </c>
    </row>
    <row r="466" spans="1:67" ht="6" customHeight="1">
      <c r="B466" s="81"/>
      <c r="C466" s="81"/>
      <c r="D466" s="81"/>
      <c r="E466" s="81"/>
      <c r="F466" s="81"/>
      <c r="G466" s="81"/>
      <c r="H466" s="81"/>
      <c r="I466" s="81"/>
      <c r="J466" s="81"/>
      <c r="K466" s="81"/>
      <c r="L466" s="81"/>
      <c r="M466" s="81"/>
      <c r="N466" s="81"/>
      <c r="O466" s="81"/>
      <c r="P466" s="81"/>
      <c r="BF466" s="140"/>
      <c r="BL466" s="75" t="s">
        <v>847</v>
      </c>
      <c r="BM466" s="75">
        <v>3</v>
      </c>
      <c r="BN466" s="75">
        <v>153</v>
      </c>
      <c r="BO466" s="75">
        <v>1</v>
      </c>
    </row>
    <row r="467" spans="1:67">
      <c r="A467" s="106" t="s">
        <v>882</v>
      </c>
      <c r="B467" s="288" t="str">
        <f>IF(B437="","",ROUNDDOWN(B465,-3))</f>
        <v/>
      </c>
      <c r="C467" s="289"/>
      <c r="D467" s="289"/>
      <c r="E467" s="289"/>
      <c r="F467" s="289"/>
      <c r="G467" s="289"/>
      <c r="H467" s="289"/>
      <c r="I467" s="289"/>
      <c r="J467" s="289"/>
      <c r="K467" s="289"/>
      <c r="L467" s="289"/>
      <c r="M467" s="289"/>
      <c r="N467" s="289"/>
      <c r="O467" s="289"/>
      <c r="P467" s="109" t="s">
        <v>49</v>
      </c>
      <c r="BF467" s="140"/>
      <c r="BL467" s="75" t="s">
        <v>848</v>
      </c>
      <c r="BM467" s="75">
        <v>3</v>
      </c>
      <c r="BN467" s="75">
        <v>223</v>
      </c>
      <c r="BO467" s="75">
        <v>1</v>
      </c>
    </row>
    <row r="468" spans="1:67" ht="6" customHeight="1">
      <c r="B468" s="81"/>
      <c r="C468" s="81"/>
      <c r="D468" s="81"/>
      <c r="E468" s="81"/>
      <c r="F468" s="81"/>
      <c r="G468" s="81"/>
      <c r="H468" s="81"/>
      <c r="I468" s="81"/>
      <c r="J468" s="81"/>
      <c r="K468" s="81"/>
      <c r="L468" s="81"/>
      <c r="M468" s="81"/>
      <c r="N468" s="81"/>
      <c r="O468" s="81"/>
      <c r="P468" s="81"/>
      <c r="BF468" s="140"/>
      <c r="BL468" s="75" t="s">
        <v>855</v>
      </c>
      <c r="BM468" s="75">
        <v>3</v>
      </c>
      <c r="BN468" s="75">
        <v>128</v>
      </c>
      <c r="BO468" s="75">
        <v>1</v>
      </c>
    </row>
    <row r="469" spans="1:67">
      <c r="A469" s="106" t="s">
        <v>1149</v>
      </c>
      <c r="B469" s="288" t="str">
        <f>IF(B437="","",SUM(B461,B467))</f>
        <v/>
      </c>
      <c r="C469" s="289"/>
      <c r="D469" s="289"/>
      <c r="E469" s="289"/>
      <c r="F469" s="289"/>
      <c r="G469" s="289"/>
      <c r="H469" s="289"/>
      <c r="I469" s="289"/>
      <c r="J469" s="289"/>
      <c r="K469" s="289"/>
      <c r="L469" s="289"/>
      <c r="M469" s="289"/>
      <c r="N469" s="289"/>
      <c r="O469" s="289"/>
      <c r="P469" s="109" t="s">
        <v>49</v>
      </c>
      <c r="BF469" s="140"/>
      <c r="BL469" s="75" t="s">
        <v>856</v>
      </c>
      <c r="BM469" s="75">
        <v>3</v>
      </c>
      <c r="BN469" s="75">
        <v>198</v>
      </c>
      <c r="BO469" s="75">
        <v>1</v>
      </c>
    </row>
    <row r="470" spans="1:67" ht="6" customHeight="1">
      <c r="B470" s="81"/>
      <c r="C470" s="81"/>
      <c r="D470" s="81"/>
      <c r="E470" s="81"/>
      <c r="F470" s="81"/>
      <c r="G470" s="81"/>
      <c r="H470" s="81"/>
      <c r="I470" s="81"/>
      <c r="J470" s="81"/>
      <c r="K470" s="81"/>
      <c r="L470" s="81"/>
      <c r="M470" s="81"/>
      <c r="N470" s="81"/>
      <c r="O470" s="81"/>
      <c r="P470" s="81"/>
      <c r="BF470" s="140"/>
      <c r="BL470" s="75" t="s">
        <v>853</v>
      </c>
      <c r="BM470" s="75">
        <v>3</v>
      </c>
      <c r="BN470" s="75">
        <v>123</v>
      </c>
      <c r="BO470" s="75">
        <v>1</v>
      </c>
    </row>
    <row r="471" spans="1:67" ht="22.2">
      <c r="A471" s="133" t="s">
        <v>924</v>
      </c>
      <c r="B471" s="134" t="s">
        <v>969</v>
      </c>
      <c r="C471" s="134"/>
      <c r="D471" s="134"/>
      <c r="E471" s="134"/>
      <c r="F471" s="134"/>
      <c r="G471" s="134"/>
      <c r="H471" s="134"/>
      <c r="I471" s="134"/>
      <c r="J471" s="134"/>
      <c r="K471" s="134"/>
      <c r="L471" s="134"/>
      <c r="M471" s="134"/>
      <c r="N471" s="134"/>
      <c r="O471" s="134"/>
      <c r="P471" s="135"/>
      <c r="BB471" s="98"/>
      <c r="BF471" s="140"/>
      <c r="BL471" s="75" t="s">
        <v>854</v>
      </c>
      <c r="BM471" s="75">
        <v>3</v>
      </c>
      <c r="BN471" s="75">
        <v>193</v>
      </c>
      <c r="BO471" s="75">
        <v>1</v>
      </c>
    </row>
    <row r="472" spans="1:67" s="98" customFormat="1" ht="6" customHeight="1">
      <c r="A472" s="96"/>
      <c r="B472" s="97"/>
      <c r="C472" s="97"/>
      <c r="D472" s="97"/>
      <c r="E472" s="97"/>
      <c r="F472" s="97"/>
      <c r="G472" s="97"/>
      <c r="H472" s="97"/>
      <c r="I472" s="97"/>
      <c r="J472" s="97"/>
      <c r="K472" s="97"/>
      <c r="L472" s="97"/>
      <c r="M472" s="97"/>
      <c r="N472" s="97"/>
      <c r="O472" s="97"/>
      <c r="P472" s="97"/>
      <c r="BB472" s="75"/>
      <c r="BC472" s="75"/>
      <c r="BD472" s="75"/>
      <c r="BE472" s="75"/>
      <c r="BF472" s="140"/>
      <c r="BG472" s="75"/>
      <c r="BL472" s="98" t="s">
        <v>861</v>
      </c>
      <c r="BM472" s="98">
        <v>3</v>
      </c>
      <c r="BN472" s="98">
        <v>250</v>
      </c>
      <c r="BO472" s="98">
        <v>1</v>
      </c>
    </row>
    <row r="473" spans="1:67">
      <c r="A473" s="77" t="s">
        <v>916</v>
      </c>
      <c r="B473" s="261"/>
      <c r="C473" s="262"/>
      <c r="D473" s="262"/>
      <c r="E473" s="262"/>
      <c r="F473" s="262"/>
      <c r="G473" s="262"/>
      <c r="H473" s="262"/>
      <c r="I473" s="262"/>
      <c r="J473" s="262"/>
      <c r="K473" s="262"/>
      <c r="L473" s="262"/>
      <c r="M473" s="262"/>
      <c r="N473" s="262"/>
      <c r="O473" s="262"/>
      <c r="P473" s="263"/>
      <c r="BF473" s="140"/>
      <c r="BL473" s="75" t="s">
        <v>862</v>
      </c>
      <c r="BM473" s="75">
        <v>3</v>
      </c>
      <c r="BN473" s="75">
        <v>250</v>
      </c>
      <c r="BO473" s="75">
        <v>1</v>
      </c>
    </row>
    <row r="474" spans="1:67" ht="6" customHeight="1">
      <c r="BF474" s="140"/>
      <c r="BL474" s="75" t="s">
        <v>859</v>
      </c>
      <c r="BM474" s="75">
        <v>3</v>
      </c>
      <c r="BN474" s="75">
        <v>198</v>
      </c>
      <c r="BO474" s="75">
        <v>1</v>
      </c>
    </row>
    <row r="475" spans="1:67">
      <c r="A475" s="77" t="s">
        <v>274</v>
      </c>
      <c r="B475" s="265"/>
      <c r="C475" s="266"/>
      <c r="D475" s="266"/>
      <c r="E475" s="266"/>
      <c r="F475" s="266"/>
      <c r="G475" s="266"/>
      <c r="H475" s="266"/>
      <c r="I475" s="266"/>
      <c r="J475" s="266"/>
      <c r="K475" s="266"/>
      <c r="L475" s="266"/>
      <c r="M475" s="266"/>
      <c r="N475" s="266"/>
      <c r="O475" s="266"/>
      <c r="P475" s="267"/>
      <c r="BF475" s="140"/>
      <c r="BL475" s="75" t="s">
        <v>860</v>
      </c>
      <c r="BM475" s="75">
        <v>3</v>
      </c>
      <c r="BN475" s="75">
        <v>250</v>
      </c>
      <c r="BO475" s="75">
        <v>1</v>
      </c>
    </row>
    <row r="476" spans="1:67" ht="6" customHeight="1">
      <c r="B476" s="81"/>
      <c r="C476" s="81"/>
      <c r="D476" s="81"/>
      <c r="E476" s="81"/>
      <c r="F476" s="81"/>
      <c r="G476" s="81"/>
      <c r="H476" s="81"/>
      <c r="I476" s="81"/>
      <c r="J476" s="81"/>
      <c r="K476" s="81"/>
      <c r="L476" s="81"/>
      <c r="M476" s="81"/>
      <c r="N476" s="81"/>
      <c r="O476" s="81"/>
      <c r="P476" s="81"/>
      <c r="BF476" s="140"/>
      <c r="BL476" s="75" t="s">
        <v>857</v>
      </c>
      <c r="BM476" s="75">
        <v>3</v>
      </c>
      <c r="BN476" s="75">
        <v>193</v>
      </c>
      <c r="BO476" s="75">
        <v>1</v>
      </c>
    </row>
    <row r="477" spans="1:67" ht="18.75" customHeight="1">
      <c r="A477" s="77" t="s">
        <v>275</v>
      </c>
      <c r="B477" s="261"/>
      <c r="C477" s="262"/>
      <c r="D477" s="262"/>
      <c r="E477" s="262"/>
      <c r="F477" s="262"/>
      <c r="G477" s="262"/>
      <c r="H477" s="262"/>
      <c r="I477" s="262"/>
      <c r="J477" s="262"/>
      <c r="K477" s="262"/>
      <c r="L477" s="262"/>
      <c r="M477" s="262"/>
      <c r="N477" s="262"/>
      <c r="O477" s="262"/>
      <c r="P477" s="263"/>
      <c r="BF477" s="140"/>
      <c r="BL477" s="75" t="s">
        <v>858</v>
      </c>
      <c r="BM477" s="75">
        <v>3</v>
      </c>
      <c r="BN477" s="75">
        <v>250</v>
      </c>
      <c r="BO477" s="75">
        <v>1</v>
      </c>
    </row>
    <row r="478" spans="1:67" ht="6" customHeight="1">
      <c r="B478" s="81"/>
      <c r="C478" s="81"/>
      <c r="D478" s="81"/>
      <c r="E478" s="81"/>
      <c r="F478" s="81"/>
      <c r="G478" s="81"/>
      <c r="H478" s="81"/>
      <c r="I478" s="81"/>
      <c r="J478" s="81"/>
      <c r="K478" s="81"/>
      <c r="L478" s="81"/>
      <c r="M478" s="81"/>
      <c r="N478" s="81"/>
      <c r="O478" s="81"/>
      <c r="P478" s="81"/>
      <c r="BF478" s="140"/>
      <c r="BL478" s="75" t="s">
        <v>865</v>
      </c>
      <c r="BM478" s="75">
        <v>3</v>
      </c>
      <c r="BN478" s="75">
        <v>168</v>
      </c>
      <c r="BO478" s="75">
        <v>1</v>
      </c>
    </row>
    <row r="479" spans="1:67" ht="18.75" customHeight="1">
      <c r="A479" s="77" t="s">
        <v>276</v>
      </c>
      <c r="B479" s="129"/>
      <c r="C479" s="129"/>
      <c r="D479" s="129"/>
      <c r="E479" s="129"/>
      <c r="F479" s="129"/>
      <c r="G479" s="129"/>
      <c r="H479" s="129"/>
      <c r="I479" s="129"/>
      <c r="J479" s="129"/>
      <c r="K479" s="129"/>
      <c r="L479" s="129"/>
      <c r="M479" s="129"/>
      <c r="N479" s="129"/>
      <c r="O479" s="129"/>
      <c r="P479" s="129"/>
      <c r="BF479" s="140"/>
      <c r="BL479" s="75" t="s">
        <v>866</v>
      </c>
      <c r="BM479" s="75">
        <v>3</v>
      </c>
      <c r="BN479" s="75">
        <v>238</v>
      </c>
      <c r="BO479" s="75">
        <v>1</v>
      </c>
    </row>
    <row r="480" spans="1:67" ht="6" customHeight="1">
      <c r="B480" s="81"/>
      <c r="C480" s="81"/>
      <c r="D480" s="81"/>
      <c r="E480" s="81"/>
      <c r="F480" s="81"/>
      <c r="G480" s="81"/>
      <c r="H480" s="81"/>
      <c r="I480" s="81"/>
      <c r="J480" s="81"/>
      <c r="K480" s="81"/>
      <c r="L480" s="81"/>
      <c r="M480" s="81"/>
      <c r="N480" s="81"/>
      <c r="O480" s="81"/>
      <c r="P480" s="81"/>
      <c r="BF480" s="140"/>
      <c r="BL480" s="75" t="s">
        <v>863</v>
      </c>
      <c r="BM480" s="75">
        <v>3</v>
      </c>
      <c r="BN480" s="75">
        <v>163</v>
      </c>
      <c r="BO480" s="75">
        <v>1</v>
      </c>
    </row>
    <row r="481" spans="1:67">
      <c r="A481" s="77" t="s">
        <v>277</v>
      </c>
      <c r="B481" s="283" t="str" cm="1">
        <f t="array" ref="B481">IF(
    B473="",
    "",
    _xlfn.IFS(
        B473=BA2, VLOOKUP(B477,BD15:BG999,2,0),
        B473=BA3, VLOOKUP(B477,BL15:BO779,2,0),
        B473=BA4, VLOOKUP(B477,BS15:BV408,2,0)
    )
)</f>
        <v/>
      </c>
      <c r="C481" s="284"/>
      <c r="D481" s="284"/>
      <c r="E481" s="284"/>
      <c r="F481" s="284"/>
      <c r="G481" s="284"/>
      <c r="H481" s="284"/>
      <c r="I481" s="284"/>
      <c r="J481" s="284"/>
      <c r="K481" s="284"/>
      <c r="L481" s="284"/>
      <c r="M481" s="284"/>
      <c r="N481" s="284"/>
      <c r="O481" s="284"/>
      <c r="P481" s="139" t="s">
        <v>883</v>
      </c>
      <c r="BF481" s="140"/>
      <c r="BL481" s="75" t="s">
        <v>864</v>
      </c>
      <c r="BM481" s="75">
        <v>3</v>
      </c>
      <c r="BN481" s="75">
        <v>233</v>
      </c>
      <c r="BO481" s="75">
        <v>1</v>
      </c>
    </row>
    <row r="482" spans="1:67" ht="6" customHeight="1">
      <c r="B482" s="81"/>
      <c r="C482" s="81"/>
      <c r="D482" s="81"/>
      <c r="E482" s="81"/>
      <c r="F482" s="81"/>
      <c r="G482" s="81"/>
      <c r="H482" s="81"/>
      <c r="I482" s="81"/>
      <c r="J482" s="81"/>
      <c r="K482" s="81"/>
      <c r="L482" s="81"/>
      <c r="M482" s="81"/>
      <c r="N482" s="81"/>
      <c r="O482" s="81"/>
      <c r="P482" s="81"/>
      <c r="BF482" s="140"/>
      <c r="BJ482" s="75" t="s">
        <v>1132</v>
      </c>
      <c r="BK482" s="75" t="s">
        <v>1190</v>
      </c>
      <c r="BL482" s="75" t="s">
        <v>867</v>
      </c>
      <c r="BM482" s="75">
        <v>6</v>
      </c>
      <c r="BN482" s="75">
        <v>340</v>
      </c>
      <c r="BO482" s="75">
        <v>1</v>
      </c>
    </row>
    <row r="483" spans="1:67">
      <c r="A483" s="77" t="s">
        <v>278</v>
      </c>
      <c r="B483" s="272"/>
      <c r="C483" s="273"/>
      <c r="D483" s="273"/>
      <c r="E483" s="273"/>
      <c r="F483" s="273"/>
      <c r="G483" s="273"/>
      <c r="H483" s="273"/>
      <c r="I483" s="273"/>
      <c r="J483" s="273"/>
      <c r="K483" s="273"/>
      <c r="L483" s="273"/>
      <c r="M483" s="273"/>
      <c r="N483" s="273"/>
      <c r="O483" s="273"/>
      <c r="P483" s="274"/>
      <c r="BF483" s="140"/>
      <c r="BL483" s="75" t="s">
        <v>1362</v>
      </c>
      <c r="BM483" s="75">
        <v>6</v>
      </c>
      <c r="BN483" s="75">
        <v>350</v>
      </c>
      <c r="BO483" s="75">
        <v>1</v>
      </c>
    </row>
    <row r="484" spans="1:67" ht="6" customHeight="1">
      <c r="B484" s="81"/>
      <c r="C484" s="81"/>
      <c r="D484" s="81"/>
      <c r="E484" s="81"/>
      <c r="F484" s="81"/>
      <c r="G484" s="81"/>
      <c r="H484" s="81"/>
      <c r="I484" s="81"/>
      <c r="J484" s="81"/>
      <c r="K484" s="81"/>
      <c r="L484" s="81"/>
      <c r="M484" s="81"/>
      <c r="N484" s="81"/>
      <c r="O484" s="81"/>
      <c r="P484" s="81"/>
      <c r="BF484" s="140"/>
      <c r="BL484" s="75" t="s">
        <v>1363</v>
      </c>
      <c r="BM484" s="75">
        <v>6</v>
      </c>
      <c r="BN484" s="75">
        <v>350</v>
      </c>
      <c r="BO484" s="75">
        <v>2</v>
      </c>
    </row>
    <row r="485" spans="1:67">
      <c r="A485" s="77" t="s">
        <v>279</v>
      </c>
      <c r="B485" s="261"/>
      <c r="C485" s="262"/>
      <c r="D485" s="262"/>
      <c r="E485" s="262"/>
      <c r="F485" s="262"/>
      <c r="G485" s="262"/>
      <c r="H485" s="262"/>
      <c r="I485" s="262"/>
      <c r="J485" s="262"/>
      <c r="K485" s="262"/>
      <c r="L485" s="262"/>
      <c r="M485" s="262"/>
      <c r="N485" s="262"/>
      <c r="O485" s="262"/>
      <c r="P485" s="105" t="s">
        <v>80</v>
      </c>
      <c r="BF485" s="140"/>
      <c r="BL485" s="75" t="s">
        <v>1364</v>
      </c>
      <c r="BM485" s="75">
        <v>6</v>
      </c>
      <c r="BN485" s="75">
        <v>350</v>
      </c>
      <c r="BO485" s="75">
        <v>3</v>
      </c>
    </row>
    <row r="486" spans="1:67" ht="6" customHeight="1">
      <c r="B486" s="81"/>
      <c r="C486" s="81"/>
      <c r="D486" s="81"/>
      <c r="E486" s="81"/>
      <c r="F486" s="81"/>
      <c r="G486" s="81"/>
      <c r="H486" s="81"/>
      <c r="I486" s="81"/>
      <c r="J486" s="81"/>
      <c r="K486" s="81"/>
      <c r="L486" s="81"/>
      <c r="M486" s="81"/>
      <c r="N486" s="81"/>
      <c r="O486" s="81"/>
      <c r="P486" s="81"/>
      <c r="BF486" s="140"/>
      <c r="BL486" s="75" t="s">
        <v>1365</v>
      </c>
      <c r="BM486" s="75">
        <v>6</v>
      </c>
      <c r="BN486" s="75">
        <v>350</v>
      </c>
      <c r="BO486" s="75">
        <v>4</v>
      </c>
    </row>
    <row r="487" spans="1:67">
      <c r="A487" s="77" t="s">
        <v>280</v>
      </c>
      <c r="B487" s="299" t="str" cm="1">
        <f t="array" ref="B487">IF(
    OR(B473=B5, B473=B6, B473=B7),
    "",
    IFERROR(
        _xlfn.IFS(
            B473=BA2, VLOOKUP(B477, BD15:BG999, 4, 0),
            B473=BA3, VLOOKUP(B477, BL15:BO779, 4, 0),
            B473=BA4, VLOOKUP(B477, BS15:BV408, 4, 0)
        ) * B485,
        ""
    )
)</f>
        <v/>
      </c>
      <c r="C487" s="300"/>
      <c r="D487" s="300"/>
      <c r="E487" s="300"/>
      <c r="F487" s="300"/>
      <c r="G487" s="300"/>
      <c r="H487" s="300"/>
      <c r="I487" s="300"/>
      <c r="J487" s="300"/>
      <c r="K487" s="300"/>
      <c r="L487" s="300"/>
      <c r="M487" s="300"/>
      <c r="N487" s="300"/>
      <c r="O487" s="300"/>
      <c r="P487" s="138" t="s">
        <v>281</v>
      </c>
      <c r="BF487" s="140"/>
      <c r="BL487" s="75" t="s">
        <v>1366</v>
      </c>
      <c r="BM487" s="75">
        <v>6</v>
      </c>
      <c r="BN487" s="75">
        <v>350</v>
      </c>
      <c r="BO487" s="75">
        <v>5</v>
      </c>
    </row>
    <row r="488" spans="1:67" ht="6" customHeight="1">
      <c r="B488" s="81"/>
      <c r="C488" s="81"/>
      <c r="D488" s="81"/>
      <c r="E488" s="81"/>
      <c r="F488" s="81"/>
      <c r="G488" s="81"/>
      <c r="H488" s="81"/>
      <c r="I488" s="81"/>
      <c r="J488" s="81"/>
      <c r="K488" s="81"/>
      <c r="L488" s="81"/>
      <c r="M488" s="81"/>
      <c r="N488" s="81"/>
      <c r="O488" s="81"/>
      <c r="P488" s="81"/>
      <c r="BF488" s="140"/>
      <c r="BL488" s="75" t="s">
        <v>1367</v>
      </c>
      <c r="BM488" s="75">
        <v>6</v>
      </c>
      <c r="BN488" s="75">
        <v>350</v>
      </c>
      <c r="BO488" s="75">
        <v>6</v>
      </c>
    </row>
    <row r="489" spans="1:67">
      <c r="A489" s="106" t="s">
        <v>285</v>
      </c>
      <c r="B489" s="275"/>
      <c r="C489" s="276"/>
      <c r="D489" s="276"/>
      <c r="E489" s="276"/>
      <c r="F489" s="276"/>
      <c r="G489" s="276"/>
      <c r="H489" s="276"/>
      <c r="I489" s="276"/>
      <c r="J489" s="276"/>
      <c r="K489" s="276"/>
      <c r="L489" s="276"/>
      <c r="M489" s="276"/>
      <c r="N489" s="276"/>
      <c r="O489" s="276"/>
      <c r="P489" s="107" t="s">
        <v>49</v>
      </c>
      <c r="BF489" s="140"/>
      <c r="BL489" s="75" t="s">
        <v>1368</v>
      </c>
      <c r="BM489" s="75">
        <v>6</v>
      </c>
      <c r="BN489" s="75">
        <v>350</v>
      </c>
      <c r="BO489" s="75">
        <v>7</v>
      </c>
    </row>
    <row r="490" spans="1:67" ht="6" customHeight="1">
      <c r="B490" s="81"/>
      <c r="C490" s="81"/>
      <c r="D490" s="81"/>
      <c r="E490" s="81"/>
      <c r="F490" s="81"/>
      <c r="G490" s="81"/>
      <c r="H490" s="81"/>
      <c r="I490" s="81"/>
      <c r="J490" s="81"/>
      <c r="K490" s="81"/>
      <c r="L490" s="81"/>
      <c r="M490" s="81"/>
      <c r="N490" s="81"/>
      <c r="O490" s="81"/>
      <c r="P490" s="81"/>
      <c r="BF490" s="140"/>
      <c r="BL490" s="75" t="s">
        <v>1369</v>
      </c>
      <c r="BM490" s="75">
        <v>6</v>
      </c>
      <c r="BN490" s="75">
        <v>350</v>
      </c>
      <c r="BO490" s="75">
        <v>8</v>
      </c>
    </row>
    <row r="491" spans="1:67">
      <c r="A491" s="106" t="s">
        <v>286</v>
      </c>
      <c r="B491" s="290" t="str">
        <f>IF(
    B473="",
    "",
    ROUNDDOWN(
        IF(B473=BA2, IF(B481&gt;=90, B489/1, B489/2),
        IF(OR(B473=BA3, B473=BA4), B489/2,
        IF(B473=BA5, B489/3,
        IF(B473=BA6, B489/1,
        IF(B473=BA7, B489/2,
        ""))))),0)
)</f>
        <v/>
      </c>
      <c r="C491" s="291"/>
      <c r="D491" s="291"/>
      <c r="E491" s="291"/>
      <c r="F491" s="291"/>
      <c r="G491" s="291"/>
      <c r="H491" s="291"/>
      <c r="I491" s="291"/>
      <c r="J491" s="291"/>
      <c r="K491" s="291"/>
      <c r="L491" s="291"/>
      <c r="M491" s="291"/>
      <c r="N491" s="291"/>
      <c r="O491" s="291"/>
      <c r="P491" s="108" t="s">
        <v>49</v>
      </c>
      <c r="BC491" s="98"/>
      <c r="BD491" s="98"/>
      <c r="BE491" s="98"/>
      <c r="BF491" s="141"/>
      <c r="BL491" s="75" t="s">
        <v>1370</v>
      </c>
      <c r="BM491" s="75">
        <v>6</v>
      </c>
      <c r="BN491" s="75">
        <v>350</v>
      </c>
      <c r="BO491" s="75">
        <v>9</v>
      </c>
    </row>
    <row r="492" spans="1:67" ht="6" customHeight="1">
      <c r="B492" s="81"/>
      <c r="C492" s="81"/>
      <c r="D492" s="81"/>
      <c r="E492" s="81"/>
      <c r="F492" s="81"/>
      <c r="G492" s="81"/>
      <c r="H492" s="81"/>
      <c r="I492" s="81"/>
      <c r="J492" s="81"/>
      <c r="K492" s="81"/>
      <c r="L492" s="81"/>
      <c r="M492" s="81"/>
      <c r="N492" s="81"/>
      <c r="O492" s="81"/>
      <c r="P492" s="81"/>
      <c r="BF492" s="140"/>
      <c r="BG492" s="98"/>
      <c r="BL492" s="75" t="s">
        <v>1371</v>
      </c>
      <c r="BM492" s="75">
        <v>6</v>
      </c>
      <c r="BN492" s="75">
        <v>350</v>
      </c>
      <c r="BO492" s="75">
        <v>10</v>
      </c>
    </row>
    <row r="493" spans="1:67">
      <c r="A493" s="106" t="s">
        <v>287</v>
      </c>
      <c r="B493" s="290" t="str" cm="1">
        <f t="array" ref="B493">IF(
    B473="",
    "",
    IF(
        OR(B473=BA6, B473=BA7),
        B491,
        _xlfn.IFS(
            B473=BA2, VLOOKUP(B477,BD15:BF999,3,0),
            B473=BA3, VLOOKUP(B477,BL15:BN779,3,0),
            B473=BA4, VLOOKUP(B477,BS15:BU408,3,0),
            B473=BA5, VLOOKUP(B477,BY15:BZ21,2,0)
        ) * 1000
    )
)</f>
        <v/>
      </c>
      <c r="C493" s="291"/>
      <c r="D493" s="291"/>
      <c r="E493" s="291"/>
      <c r="F493" s="291"/>
      <c r="G493" s="291"/>
      <c r="H493" s="291"/>
      <c r="I493" s="291"/>
      <c r="J493" s="291"/>
      <c r="K493" s="291"/>
      <c r="L493" s="291"/>
      <c r="M493" s="291"/>
      <c r="N493" s="291"/>
      <c r="O493" s="291"/>
      <c r="P493" s="108" t="s">
        <v>49</v>
      </c>
      <c r="BC493" s="98"/>
      <c r="BD493" s="98"/>
      <c r="BE493" s="98"/>
      <c r="BF493" s="141"/>
      <c r="BL493" s="75" t="s">
        <v>1372</v>
      </c>
      <c r="BM493" s="75">
        <v>6</v>
      </c>
      <c r="BN493" s="75">
        <v>350</v>
      </c>
      <c r="BO493" s="75">
        <v>11</v>
      </c>
    </row>
    <row r="494" spans="1:67" ht="6" customHeight="1">
      <c r="B494" s="81"/>
      <c r="C494" s="81"/>
      <c r="D494" s="81"/>
      <c r="E494" s="81"/>
      <c r="F494" s="81"/>
      <c r="G494" s="81"/>
      <c r="H494" s="81"/>
      <c r="I494" s="81"/>
      <c r="J494" s="81"/>
      <c r="K494" s="81"/>
      <c r="L494" s="81"/>
      <c r="M494" s="81"/>
      <c r="N494" s="81"/>
      <c r="O494" s="81"/>
      <c r="P494" s="81"/>
      <c r="BF494" s="140"/>
      <c r="BG494" s="98"/>
      <c r="BL494" s="75" t="s">
        <v>1373</v>
      </c>
      <c r="BM494" s="75">
        <v>6</v>
      </c>
      <c r="BN494" s="75">
        <v>350</v>
      </c>
      <c r="BO494" s="75">
        <v>12</v>
      </c>
    </row>
    <row r="495" spans="1:67">
      <c r="A495" s="106" t="s">
        <v>1141</v>
      </c>
      <c r="B495" s="290" t="str">
        <f>IF(B473="","",ROUNDDOWN(MIN(B491,B493),-3))</f>
        <v/>
      </c>
      <c r="C495" s="291"/>
      <c r="D495" s="291"/>
      <c r="E495" s="291"/>
      <c r="F495" s="291"/>
      <c r="G495" s="291"/>
      <c r="H495" s="291"/>
      <c r="I495" s="291"/>
      <c r="J495" s="291"/>
      <c r="K495" s="291"/>
      <c r="L495" s="291"/>
      <c r="M495" s="291"/>
      <c r="N495" s="291"/>
      <c r="O495" s="291"/>
      <c r="P495" s="108" t="s">
        <v>49</v>
      </c>
      <c r="BF495" s="140"/>
      <c r="BL495" s="75" t="s">
        <v>1374</v>
      </c>
      <c r="BM495" s="75">
        <v>6</v>
      </c>
      <c r="BN495" s="75">
        <v>350</v>
      </c>
      <c r="BO495" s="75">
        <v>13</v>
      </c>
    </row>
    <row r="496" spans="1:67" ht="6" customHeight="1">
      <c r="B496" s="81"/>
      <c r="C496" s="81"/>
      <c r="D496" s="81"/>
      <c r="E496" s="81"/>
      <c r="F496" s="81"/>
      <c r="G496" s="81"/>
      <c r="H496" s="81"/>
      <c r="I496" s="81"/>
      <c r="J496" s="81"/>
      <c r="K496" s="81"/>
      <c r="L496" s="81"/>
      <c r="M496" s="81"/>
      <c r="N496" s="81"/>
      <c r="O496" s="81"/>
      <c r="P496" s="81"/>
      <c r="BF496" s="140"/>
      <c r="BL496" s="75" t="s">
        <v>1375</v>
      </c>
      <c r="BM496" s="75">
        <v>6</v>
      </c>
      <c r="BN496" s="75">
        <v>350</v>
      </c>
      <c r="BO496" s="75">
        <v>14</v>
      </c>
    </row>
    <row r="497" spans="1:67">
      <c r="A497" s="106" t="s">
        <v>1151</v>
      </c>
      <c r="B497" s="290" t="str">
        <f>IF(B473="","",B495*B485)</f>
        <v/>
      </c>
      <c r="C497" s="291"/>
      <c r="D497" s="291"/>
      <c r="E497" s="291"/>
      <c r="F497" s="291"/>
      <c r="G497" s="291"/>
      <c r="H497" s="291"/>
      <c r="I497" s="291"/>
      <c r="J497" s="291"/>
      <c r="K497" s="291"/>
      <c r="L497" s="291"/>
      <c r="M497" s="291"/>
      <c r="N497" s="291"/>
      <c r="O497" s="291"/>
      <c r="P497" s="108" t="s">
        <v>49</v>
      </c>
      <c r="BF497" s="140"/>
      <c r="BL497" s="75" t="s">
        <v>1376</v>
      </c>
      <c r="BM497" s="75">
        <v>6</v>
      </c>
      <c r="BN497" s="75">
        <v>350</v>
      </c>
      <c r="BO497" s="75">
        <v>15</v>
      </c>
    </row>
    <row r="498" spans="1:67" ht="6" customHeight="1">
      <c r="B498" s="81"/>
      <c r="C498" s="81"/>
      <c r="D498" s="81"/>
      <c r="E498" s="81"/>
      <c r="F498" s="81"/>
      <c r="G498" s="81"/>
      <c r="H498" s="81"/>
      <c r="I498" s="81"/>
      <c r="J498" s="81"/>
      <c r="K498" s="81"/>
      <c r="L498" s="81"/>
      <c r="M498" s="81"/>
      <c r="N498" s="81"/>
      <c r="O498" s="81"/>
      <c r="P498" s="81"/>
      <c r="BF498" s="140"/>
      <c r="BL498" s="75" t="s">
        <v>1377</v>
      </c>
      <c r="BM498" s="75">
        <v>6</v>
      </c>
      <c r="BN498" s="75">
        <v>350</v>
      </c>
      <c r="BO498" s="75">
        <v>16</v>
      </c>
    </row>
    <row r="499" spans="1:67">
      <c r="A499" s="106" t="s">
        <v>288</v>
      </c>
      <c r="B499" s="275"/>
      <c r="C499" s="276"/>
      <c r="D499" s="276"/>
      <c r="E499" s="276"/>
      <c r="F499" s="276"/>
      <c r="G499" s="276"/>
      <c r="H499" s="276"/>
      <c r="I499" s="276"/>
      <c r="J499" s="276"/>
      <c r="K499" s="276"/>
      <c r="L499" s="276"/>
      <c r="M499" s="276"/>
      <c r="N499" s="276"/>
      <c r="O499" s="276"/>
      <c r="P499" s="107" t="s">
        <v>49</v>
      </c>
      <c r="BF499" s="140"/>
      <c r="BL499" s="75" t="s">
        <v>1378</v>
      </c>
      <c r="BM499" s="75">
        <v>6</v>
      </c>
      <c r="BN499" s="75">
        <v>340</v>
      </c>
      <c r="BO499" s="75">
        <v>1</v>
      </c>
    </row>
    <row r="500" spans="1:67" ht="6" customHeight="1">
      <c r="B500" s="81"/>
      <c r="C500" s="81"/>
      <c r="D500" s="81"/>
      <c r="E500" s="81"/>
      <c r="F500" s="81"/>
      <c r="G500" s="81"/>
      <c r="H500" s="81"/>
      <c r="I500" s="81"/>
      <c r="J500" s="81"/>
      <c r="K500" s="81"/>
      <c r="L500" s="81"/>
      <c r="M500" s="81"/>
      <c r="N500" s="81"/>
      <c r="O500" s="81"/>
      <c r="P500" s="81"/>
      <c r="BF500" s="140"/>
      <c r="BL500" s="75" t="s">
        <v>1379</v>
      </c>
      <c r="BM500" s="75">
        <v>6</v>
      </c>
      <c r="BN500" s="75">
        <v>350</v>
      </c>
      <c r="BO500" s="75">
        <v>1</v>
      </c>
    </row>
    <row r="501" spans="1:67">
      <c r="A501" s="106" t="s">
        <v>289</v>
      </c>
      <c r="B501" s="290" t="str">
        <f>IF(B473="","",IF(B473=BA5,0,B499))</f>
        <v/>
      </c>
      <c r="C501" s="291"/>
      <c r="D501" s="291"/>
      <c r="E501" s="291"/>
      <c r="F501" s="291"/>
      <c r="G501" s="291"/>
      <c r="H501" s="291"/>
      <c r="I501" s="291"/>
      <c r="J501" s="291"/>
      <c r="K501" s="291"/>
      <c r="L501" s="291"/>
      <c r="M501" s="291"/>
      <c r="N501" s="291"/>
      <c r="O501" s="291"/>
      <c r="P501" s="108" t="s">
        <v>49</v>
      </c>
      <c r="BF501" s="140"/>
      <c r="BL501" s="75" t="s">
        <v>1380</v>
      </c>
      <c r="BM501" s="75">
        <v>6</v>
      </c>
      <c r="BN501" s="75">
        <v>350</v>
      </c>
      <c r="BO501" s="75">
        <v>2</v>
      </c>
    </row>
    <row r="502" spans="1:67" ht="6" customHeight="1">
      <c r="B502" s="81"/>
      <c r="C502" s="81"/>
      <c r="D502" s="81"/>
      <c r="E502" s="81"/>
      <c r="F502" s="81"/>
      <c r="G502" s="81"/>
      <c r="H502" s="81"/>
      <c r="I502" s="81"/>
      <c r="J502" s="81"/>
      <c r="K502" s="81"/>
      <c r="L502" s="81"/>
      <c r="M502" s="81"/>
      <c r="N502" s="81"/>
      <c r="O502" s="81"/>
      <c r="P502" s="81"/>
      <c r="BF502" s="140"/>
      <c r="BL502" s="75" t="s">
        <v>1381</v>
      </c>
      <c r="BM502" s="75">
        <v>6</v>
      </c>
      <c r="BN502" s="75">
        <v>350</v>
      </c>
      <c r="BO502" s="75">
        <v>3</v>
      </c>
    </row>
    <row r="503" spans="1:67">
      <c r="A503" s="106" t="s">
        <v>882</v>
      </c>
      <c r="B503" s="288" t="str">
        <f>IF(B473="","",ROUNDDOWN(B501,-3))</f>
        <v/>
      </c>
      <c r="C503" s="289"/>
      <c r="D503" s="289"/>
      <c r="E503" s="289"/>
      <c r="F503" s="289"/>
      <c r="G503" s="289"/>
      <c r="H503" s="289"/>
      <c r="I503" s="289"/>
      <c r="J503" s="289"/>
      <c r="K503" s="289"/>
      <c r="L503" s="289"/>
      <c r="M503" s="289"/>
      <c r="N503" s="289"/>
      <c r="O503" s="289"/>
      <c r="P503" s="109" t="s">
        <v>49</v>
      </c>
      <c r="BF503" s="140"/>
      <c r="BL503" s="75" t="s">
        <v>1382</v>
      </c>
      <c r="BM503" s="75">
        <v>6</v>
      </c>
      <c r="BN503" s="75">
        <v>350</v>
      </c>
      <c r="BO503" s="75">
        <v>4</v>
      </c>
    </row>
    <row r="504" spans="1:67" ht="6" customHeight="1">
      <c r="B504" s="81"/>
      <c r="C504" s="81"/>
      <c r="D504" s="81"/>
      <c r="E504" s="81"/>
      <c r="F504" s="81"/>
      <c r="G504" s="81"/>
      <c r="H504" s="81"/>
      <c r="I504" s="81"/>
      <c r="J504" s="81"/>
      <c r="K504" s="81"/>
      <c r="L504" s="81"/>
      <c r="M504" s="81"/>
      <c r="N504" s="81"/>
      <c r="O504" s="81"/>
      <c r="P504" s="81"/>
      <c r="BF504" s="140"/>
      <c r="BL504" s="75" t="s">
        <v>1383</v>
      </c>
      <c r="BM504" s="75">
        <v>6</v>
      </c>
      <c r="BN504" s="75">
        <v>350</v>
      </c>
      <c r="BO504" s="75">
        <v>5</v>
      </c>
    </row>
    <row r="505" spans="1:67">
      <c r="A505" s="106" t="s">
        <v>1149</v>
      </c>
      <c r="B505" s="288" t="str">
        <f>IF(B473="","",SUM(B497,B503))</f>
        <v/>
      </c>
      <c r="C505" s="289"/>
      <c r="D505" s="289"/>
      <c r="E505" s="289"/>
      <c r="F505" s="289"/>
      <c r="G505" s="289"/>
      <c r="H505" s="289"/>
      <c r="I505" s="289"/>
      <c r="J505" s="289"/>
      <c r="K505" s="289"/>
      <c r="L505" s="289"/>
      <c r="M505" s="289"/>
      <c r="N505" s="289"/>
      <c r="O505" s="289"/>
      <c r="P505" s="109" t="s">
        <v>49</v>
      </c>
      <c r="BB505" s="98"/>
      <c r="BF505" s="140"/>
      <c r="BL505" s="75" t="s">
        <v>1384</v>
      </c>
      <c r="BM505" s="75">
        <v>6</v>
      </c>
      <c r="BN505" s="75">
        <v>350</v>
      </c>
      <c r="BO505" s="75">
        <v>6</v>
      </c>
    </row>
    <row r="506" spans="1:67" s="98" customFormat="1" ht="6" customHeight="1">
      <c r="A506" s="96"/>
      <c r="B506" s="97"/>
      <c r="C506" s="97"/>
      <c r="D506" s="97"/>
      <c r="E506" s="97"/>
      <c r="F506" s="97"/>
      <c r="G506" s="97"/>
      <c r="H506" s="97"/>
      <c r="I506" s="97"/>
      <c r="J506" s="97"/>
      <c r="K506" s="97"/>
      <c r="L506" s="97"/>
      <c r="M506" s="97"/>
      <c r="N506" s="97"/>
      <c r="O506" s="97"/>
      <c r="P506" s="97"/>
      <c r="BB506" s="75"/>
      <c r="BC506" s="75"/>
      <c r="BD506" s="75"/>
      <c r="BE506" s="75"/>
      <c r="BF506" s="140"/>
      <c r="BG506" s="75"/>
      <c r="BL506" s="98" t="s">
        <v>1385</v>
      </c>
      <c r="BM506" s="98">
        <v>6</v>
      </c>
      <c r="BN506" s="98">
        <v>350</v>
      </c>
      <c r="BO506" s="98">
        <v>7</v>
      </c>
    </row>
    <row r="507" spans="1:67" ht="22.2">
      <c r="A507" s="133" t="s">
        <v>925</v>
      </c>
      <c r="B507" s="134" t="s">
        <v>969</v>
      </c>
      <c r="C507" s="134"/>
      <c r="D507" s="134"/>
      <c r="E507" s="134"/>
      <c r="F507" s="134"/>
      <c r="G507" s="134"/>
      <c r="H507" s="134"/>
      <c r="I507" s="134"/>
      <c r="J507" s="134"/>
      <c r="K507" s="134"/>
      <c r="L507" s="134"/>
      <c r="M507" s="134"/>
      <c r="N507" s="134"/>
      <c r="O507" s="134"/>
      <c r="P507" s="135"/>
      <c r="BB507" s="98"/>
      <c r="BF507" s="140"/>
      <c r="BL507" s="75" t="s">
        <v>1386</v>
      </c>
      <c r="BM507" s="75">
        <v>6</v>
      </c>
      <c r="BN507" s="75">
        <v>350</v>
      </c>
      <c r="BO507" s="75">
        <v>8</v>
      </c>
    </row>
    <row r="508" spans="1:67" s="98" customFormat="1" ht="6" customHeight="1">
      <c r="A508" s="96"/>
      <c r="B508" s="97"/>
      <c r="C508" s="97"/>
      <c r="D508" s="97"/>
      <c r="E508" s="97"/>
      <c r="F508" s="97"/>
      <c r="G508" s="97"/>
      <c r="H508" s="97"/>
      <c r="I508" s="97"/>
      <c r="J508" s="97"/>
      <c r="K508" s="97"/>
      <c r="L508" s="97"/>
      <c r="M508" s="97"/>
      <c r="N508" s="97"/>
      <c r="O508" s="97"/>
      <c r="P508" s="97"/>
      <c r="BB508" s="75"/>
      <c r="BC508" s="75"/>
      <c r="BD508" s="75"/>
      <c r="BE508" s="75"/>
      <c r="BF508" s="140"/>
      <c r="BG508" s="75"/>
      <c r="BL508" s="98" t="s">
        <v>1387</v>
      </c>
      <c r="BM508" s="98">
        <v>6</v>
      </c>
      <c r="BN508" s="98">
        <v>350</v>
      </c>
      <c r="BO508" s="98">
        <v>9</v>
      </c>
    </row>
    <row r="509" spans="1:67">
      <c r="A509" s="77" t="s">
        <v>916</v>
      </c>
      <c r="B509" s="261"/>
      <c r="C509" s="262"/>
      <c r="D509" s="262"/>
      <c r="E509" s="262"/>
      <c r="F509" s="262"/>
      <c r="G509" s="262"/>
      <c r="H509" s="262"/>
      <c r="I509" s="262"/>
      <c r="J509" s="262"/>
      <c r="K509" s="262"/>
      <c r="L509" s="262"/>
      <c r="M509" s="262"/>
      <c r="N509" s="262"/>
      <c r="O509" s="262"/>
      <c r="P509" s="263"/>
      <c r="BF509" s="140"/>
      <c r="BL509" s="75" t="s">
        <v>1388</v>
      </c>
      <c r="BM509" s="75">
        <v>6</v>
      </c>
      <c r="BN509" s="75">
        <v>350</v>
      </c>
      <c r="BO509" s="75">
        <v>10</v>
      </c>
    </row>
    <row r="510" spans="1:67" ht="6" customHeight="1">
      <c r="BF510" s="140"/>
      <c r="BL510" s="75" t="s">
        <v>1389</v>
      </c>
      <c r="BM510" s="75">
        <v>6</v>
      </c>
      <c r="BN510" s="75">
        <v>350</v>
      </c>
      <c r="BO510" s="75">
        <v>11</v>
      </c>
    </row>
    <row r="511" spans="1:67">
      <c r="A511" s="77" t="s">
        <v>274</v>
      </c>
      <c r="B511" s="265"/>
      <c r="C511" s="266"/>
      <c r="D511" s="266"/>
      <c r="E511" s="266"/>
      <c r="F511" s="266"/>
      <c r="G511" s="266"/>
      <c r="H511" s="266"/>
      <c r="I511" s="266"/>
      <c r="J511" s="266"/>
      <c r="K511" s="266"/>
      <c r="L511" s="266"/>
      <c r="M511" s="266"/>
      <c r="N511" s="266"/>
      <c r="O511" s="266"/>
      <c r="P511" s="267"/>
      <c r="BF511" s="140"/>
      <c r="BL511" s="75" t="s">
        <v>1390</v>
      </c>
      <c r="BM511" s="75">
        <v>6</v>
      </c>
      <c r="BN511" s="75">
        <v>350</v>
      </c>
      <c r="BO511" s="75">
        <v>12</v>
      </c>
    </row>
    <row r="512" spans="1:67" ht="6" customHeight="1">
      <c r="B512" s="81"/>
      <c r="C512" s="81"/>
      <c r="D512" s="81"/>
      <c r="E512" s="81"/>
      <c r="F512" s="81"/>
      <c r="G512" s="81"/>
      <c r="H512" s="81"/>
      <c r="I512" s="81"/>
      <c r="J512" s="81"/>
      <c r="K512" s="81"/>
      <c r="L512" s="81"/>
      <c r="M512" s="81"/>
      <c r="N512" s="81"/>
      <c r="O512" s="81"/>
      <c r="P512" s="81"/>
      <c r="BF512" s="140"/>
      <c r="BL512" s="75" t="s">
        <v>1391</v>
      </c>
      <c r="BM512" s="75">
        <v>6</v>
      </c>
      <c r="BN512" s="75">
        <v>350</v>
      </c>
      <c r="BO512" s="75">
        <v>13</v>
      </c>
    </row>
    <row r="513" spans="1:67" ht="18.75" customHeight="1">
      <c r="A513" s="77" t="s">
        <v>275</v>
      </c>
      <c r="B513" s="261"/>
      <c r="C513" s="262"/>
      <c r="D513" s="262"/>
      <c r="E513" s="262"/>
      <c r="F513" s="262"/>
      <c r="G513" s="262"/>
      <c r="H513" s="262"/>
      <c r="I513" s="262"/>
      <c r="J513" s="262"/>
      <c r="K513" s="262"/>
      <c r="L513" s="262"/>
      <c r="M513" s="262"/>
      <c r="N513" s="262"/>
      <c r="O513" s="262"/>
      <c r="P513" s="263"/>
      <c r="BF513" s="140"/>
      <c r="BL513" s="75" t="s">
        <v>1392</v>
      </c>
      <c r="BM513" s="75">
        <v>6</v>
      </c>
      <c r="BN513" s="75">
        <v>350</v>
      </c>
      <c r="BO513" s="75">
        <v>14</v>
      </c>
    </row>
    <row r="514" spans="1:67" ht="6" customHeight="1">
      <c r="B514" s="81"/>
      <c r="C514" s="81"/>
      <c r="D514" s="81"/>
      <c r="E514" s="81"/>
      <c r="F514" s="81"/>
      <c r="G514" s="81"/>
      <c r="H514" s="81"/>
      <c r="I514" s="81"/>
      <c r="J514" s="81"/>
      <c r="K514" s="81"/>
      <c r="L514" s="81"/>
      <c r="M514" s="81"/>
      <c r="N514" s="81"/>
      <c r="O514" s="81"/>
      <c r="P514" s="81"/>
      <c r="BF514" s="140"/>
      <c r="BL514" s="75" t="s">
        <v>1393</v>
      </c>
      <c r="BM514" s="75">
        <v>6</v>
      </c>
      <c r="BN514" s="75">
        <v>350</v>
      </c>
      <c r="BO514" s="75">
        <v>15</v>
      </c>
    </row>
    <row r="515" spans="1:67" ht="18.75" customHeight="1">
      <c r="A515" s="77" t="s">
        <v>276</v>
      </c>
      <c r="B515" s="129"/>
      <c r="C515" s="129"/>
      <c r="D515" s="129"/>
      <c r="E515" s="129"/>
      <c r="F515" s="129"/>
      <c r="G515" s="129"/>
      <c r="H515" s="129"/>
      <c r="I515" s="129"/>
      <c r="J515" s="129"/>
      <c r="K515" s="129"/>
      <c r="L515" s="129"/>
      <c r="M515" s="129"/>
      <c r="N515" s="129"/>
      <c r="O515" s="129"/>
      <c r="P515" s="129"/>
      <c r="BF515" s="140"/>
      <c r="BL515" s="75" t="s">
        <v>1394</v>
      </c>
      <c r="BM515" s="75">
        <v>6</v>
      </c>
      <c r="BN515" s="75">
        <v>350</v>
      </c>
      <c r="BO515" s="75">
        <v>16</v>
      </c>
    </row>
    <row r="516" spans="1:67" ht="6" customHeight="1">
      <c r="B516" s="81"/>
      <c r="C516" s="81"/>
      <c r="D516" s="81"/>
      <c r="E516" s="81"/>
      <c r="F516" s="81"/>
      <c r="G516" s="81"/>
      <c r="H516" s="81"/>
      <c r="I516" s="81"/>
      <c r="J516" s="81"/>
      <c r="K516" s="81"/>
      <c r="L516" s="81"/>
      <c r="M516" s="81"/>
      <c r="N516" s="81"/>
      <c r="O516" s="81"/>
      <c r="P516" s="81"/>
      <c r="BF516" s="140"/>
    </row>
    <row r="517" spans="1:67">
      <c r="A517" s="77" t="s">
        <v>277</v>
      </c>
      <c r="B517" s="283" t="str" cm="1">
        <f t="array" ref="B517">IF(
    B509="",
    "",
    _xlfn.IFS(
        B509=BA2, VLOOKUP(B513,BD15:BG999,2,0),
        B509=BA3, VLOOKUP(B513,BL15:BO779,2,0),
        B509=BA4, VLOOKUP(B513,BS15:BV408,2,0)
    )
)</f>
        <v/>
      </c>
      <c r="C517" s="284"/>
      <c r="D517" s="284"/>
      <c r="E517" s="284"/>
      <c r="F517" s="284"/>
      <c r="G517" s="284"/>
      <c r="H517" s="284"/>
      <c r="I517" s="284"/>
      <c r="J517" s="284"/>
      <c r="K517" s="284"/>
      <c r="L517" s="284"/>
      <c r="M517" s="284"/>
      <c r="N517" s="284"/>
      <c r="O517" s="284"/>
      <c r="P517" s="139" t="s">
        <v>883</v>
      </c>
      <c r="BF517" s="140"/>
    </row>
    <row r="518" spans="1:67" ht="6" customHeight="1">
      <c r="B518" s="81"/>
      <c r="C518" s="81"/>
      <c r="D518" s="81"/>
      <c r="E518" s="81"/>
      <c r="F518" s="81"/>
      <c r="G518" s="81"/>
      <c r="H518" s="81"/>
      <c r="I518" s="81"/>
      <c r="J518" s="81"/>
      <c r="K518" s="81"/>
      <c r="L518" s="81"/>
      <c r="M518" s="81"/>
      <c r="N518" s="81"/>
      <c r="O518" s="81"/>
      <c r="P518" s="81"/>
      <c r="BF518" s="140"/>
    </row>
    <row r="519" spans="1:67">
      <c r="A519" s="77" t="s">
        <v>278</v>
      </c>
      <c r="B519" s="272"/>
      <c r="C519" s="273"/>
      <c r="D519" s="273"/>
      <c r="E519" s="273"/>
      <c r="F519" s="273"/>
      <c r="G519" s="273"/>
      <c r="H519" s="273"/>
      <c r="I519" s="273"/>
      <c r="J519" s="273"/>
      <c r="K519" s="273"/>
      <c r="L519" s="273"/>
      <c r="M519" s="273"/>
      <c r="N519" s="273"/>
      <c r="O519" s="273"/>
      <c r="P519" s="274"/>
      <c r="BF519" s="140"/>
    </row>
    <row r="520" spans="1:67" ht="6" customHeight="1">
      <c r="B520" s="81"/>
      <c r="C520" s="81"/>
      <c r="D520" s="81"/>
      <c r="E520" s="81"/>
      <c r="F520" s="81"/>
      <c r="G520" s="81"/>
      <c r="H520" s="81"/>
      <c r="I520" s="81"/>
      <c r="J520" s="81"/>
      <c r="K520" s="81"/>
      <c r="L520" s="81"/>
      <c r="M520" s="81"/>
      <c r="N520" s="81"/>
      <c r="O520" s="81"/>
      <c r="P520" s="81"/>
      <c r="BF520" s="140"/>
    </row>
    <row r="521" spans="1:67">
      <c r="A521" s="77" t="s">
        <v>279</v>
      </c>
      <c r="B521" s="261"/>
      <c r="C521" s="262"/>
      <c r="D521" s="262"/>
      <c r="E521" s="262"/>
      <c r="F521" s="262"/>
      <c r="G521" s="262"/>
      <c r="H521" s="262"/>
      <c r="I521" s="262"/>
      <c r="J521" s="262"/>
      <c r="K521" s="262"/>
      <c r="L521" s="262"/>
      <c r="M521" s="262"/>
      <c r="N521" s="262"/>
      <c r="O521" s="262"/>
      <c r="P521" s="105" t="s">
        <v>80</v>
      </c>
      <c r="BF521" s="140"/>
    </row>
    <row r="522" spans="1:67" ht="6" customHeight="1">
      <c r="B522" s="81"/>
      <c r="C522" s="81"/>
      <c r="D522" s="81"/>
      <c r="E522" s="81"/>
      <c r="F522" s="81"/>
      <c r="G522" s="81"/>
      <c r="H522" s="81"/>
      <c r="I522" s="81"/>
      <c r="J522" s="81"/>
      <c r="K522" s="81"/>
      <c r="L522" s="81"/>
      <c r="M522" s="81"/>
      <c r="N522" s="81"/>
      <c r="O522" s="81"/>
      <c r="P522" s="81"/>
      <c r="BF522" s="140"/>
    </row>
    <row r="523" spans="1:67">
      <c r="A523" s="77" t="s">
        <v>280</v>
      </c>
      <c r="B523" s="299" t="str" cm="1">
        <f t="array" ref="B523">IF(
    OR(B509=B5, B509=B6, B509=B7),
    "",
    IFERROR(
        _xlfn.IFS(
            B509=BA2, VLOOKUP(B513, BD15:BG999, 4, 0),
            B509=BA3, VLOOKUP(B513, BL15:BO779, 4, 0),
            B509=BA4, VLOOKUP(B513, BS15:BV408, 4, 0)
        ) * B521,
        ""
    )
)</f>
        <v/>
      </c>
      <c r="C523" s="300"/>
      <c r="D523" s="300"/>
      <c r="E523" s="300"/>
      <c r="F523" s="300"/>
      <c r="G523" s="300"/>
      <c r="H523" s="300"/>
      <c r="I523" s="300"/>
      <c r="J523" s="300"/>
      <c r="K523" s="300"/>
      <c r="L523" s="300"/>
      <c r="M523" s="300"/>
      <c r="N523" s="300"/>
      <c r="O523" s="300"/>
      <c r="P523" s="138" t="s">
        <v>281</v>
      </c>
      <c r="BF523" s="140"/>
    </row>
    <row r="524" spans="1:67" ht="6" customHeight="1">
      <c r="B524" s="81"/>
      <c r="C524" s="81"/>
      <c r="D524" s="81"/>
      <c r="E524" s="81"/>
      <c r="F524" s="81"/>
      <c r="G524" s="81"/>
      <c r="H524" s="81"/>
      <c r="I524" s="81"/>
      <c r="J524" s="81"/>
      <c r="K524" s="81"/>
      <c r="L524" s="81"/>
      <c r="M524" s="81"/>
      <c r="N524" s="81"/>
      <c r="O524" s="81"/>
      <c r="P524" s="81"/>
      <c r="BF524" s="140"/>
    </row>
    <row r="525" spans="1:67">
      <c r="A525" s="106" t="s">
        <v>285</v>
      </c>
      <c r="B525" s="275"/>
      <c r="C525" s="276"/>
      <c r="D525" s="276"/>
      <c r="E525" s="276"/>
      <c r="F525" s="276"/>
      <c r="G525" s="276"/>
      <c r="H525" s="276"/>
      <c r="I525" s="276"/>
      <c r="J525" s="276"/>
      <c r="K525" s="276"/>
      <c r="L525" s="276"/>
      <c r="M525" s="276"/>
      <c r="N525" s="276"/>
      <c r="O525" s="276"/>
      <c r="P525" s="107" t="s">
        <v>49</v>
      </c>
      <c r="BF525" s="140"/>
    </row>
    <row r="526" spans="1:67" ht="6" customHeight="1">
      <c r="B526" s="81"/>
      <c r="C526" s="81"/>
      <c r="D526" s="81"/>
      <c r="E526" s="81"/>
      <c r="F526" s="81"/>
      <c r="G526" s="81"/>
      <c r="H526" s="81"/>
      <c r="I526" s="81"/>
      <c r="J526" s="81"/>
      <c r="K526" s="81"/>
      <c r="L526" s="81"/>
      <c r="M526" s="81"/>
      <c r="N526" s="81"/>
      <c r="O526" s="81"/>
      <c r="P526" s="81"/>
      <c r="BF526" s="140"/>
    </row>
    <row r="527" spans="1:67">
      <c r="A527" s="106" t="s">
        <v>286</v>
      </c>
      <c r="B527" s="290" t="str">
        <f>IF(
    B509="",
    "",
    ROUNDDOWN(
        IF(B509=BA2, IF(B517&gt;=90, B525/1, B525/2),
        IF(OR(B509=BA3, B509=BA4), B525/2,
        IF(B509=BA5, B525/3,
        IF(B509=BA6, B525/1,
        IF(B509=BA7, B525/2,
        ""))))),0)
)</f>
        <v/>
      </c>
      <c r="C527" s="291"/>
      <c r="D527" s="291"/>
      <c r="E527" s="291"/>
      <c r="F527" s="291"/>
      <c r="G527" s="291"/>
      <c r="H527" s="291"/>
      <c r="I527" s="291"/>
      <c r="J527" s="291"/>
      <c r="K527" s="291"/>
      <c r="L527" s="291"/>
      <c r="M527" s="291"/>
      <c r="N527" s="291"/>
      <c r="O527" s="291"/>
      <c r="P527" s="108" t="s">
        <v>49</v>
      </c>
      <c r="BC527" s="98"/>
      <c r="BD527" s="98"/>
      <c r="BE527" s="98"/>
      <c r="BF527" s="141"/>
    </row>
    <row r="528" spans="1:67" ht="6" customHeight="1">
      <c r="B528" s="81"/>
      <c r="C528" s="81"/>
      <c r="D528" s="81"/>
      <c r="E528" s="81"/>
      <c r="F528" s="81"/>
      <c r="G528" s="81"/>
      <c r="H528" s="81"/>
      <c r="I528" s="81"/>
      <c r="J528" s="81"/>
      <c r="K528" s="81"/>
      <c r="L528" s="81"/>
      <c r="M528" s="81"/>
      <c r="N528" s="81"/>
      <c r="O528" s="81"/>
      <c r="P528" s="81"/>
      <c r="BF528" s="140"/>
      <c r="BG528" s="98"/>
    </row>
    <row r="529" spans="1:59">
      <c r="A529" s="106" t="s">
        <v>287</v>
      </c>
      <c r="B529" s="290" t="str" cm="1">
        <f t="array" ref="B529">IF(
B509="",
"",
IF(
OR(B509=BA6,B509=BA7),
B527,
_xlfn.IFS(
B509=BA2,VLOOKUP(B513,BD15:BF999,3,0),
B509=BA3,VLOOKUP(B513,BL15:BN779,3,0),
B509=BA4,VLOOKUP(B513,BS15:BU408,3,0),
B509=BA5,VLOOKUP(B513,BY15:BZ21,2,0)
)* 1000))</f>
        <v/>
      </c>
      <c r="C529" s="291"/>
      <c r="D529" s="291"/>
      <c r="E529" s="291"/>
      <c r="F529" s="291"/>
      <c r="G529" s="291"/>
      <c r="H529" s="291"/>
      <c r="I529" s="291"/>
      <c r="J529" s="291"/>
      <c r="K529" s="291"/>
      <c r="L529" s="291"/>
      <c r="M529" s="291"/>
      <c r="N529" s="291"/>
      <c r="O529" s="291"/>
      <c r="P529" s="108" t="s">
        <v>49</v>
      </c>
      <c r="BC529" s="98"/>
      <c r="BD529" s="98"/>
      <c r="BE529" s="98"/>
      <c r="BF529" s="141"/>
    </row>
    <row r="530" spans="1:59" ht="6" customHeight="1">
      <c r="B530" s="110"/>
      <c r="C530" s="110"/>
      <c r="D530" s="110"/>
      <c r="E530" s="110"/>
      <c r="F530" s="110"/>
      <c r="G530" s="110"/>
      <c r="H530" s="110"/>
      <c r="I530" s="110"/>
      <c r="J530" s="110"/>
      <c r="K530" s="110"/>
      <c r="L530" s="110"/>
      <c r="M530" s="110"/>
      <c r="N530" s="110"/>
      <c r="O530" s="110"/>
      <c r="P530" s="110"/>
      <c r="BF530" s="140"/>
      <c r="BG530" s="98"/>
    </row>
    <row r="531" spans="1:59">
      <c r="A531" s="106" t="s">
        <v>1141</v>
      </c>
      <c r="B531" s="290" t="str">
        <f>IF(B509="","",ROUNDDOWN(MIN(B527,B529),-3))</f>
        <v/>
      </c>
      <c r="C531" s="291"/>
      <c r="D531" s="291"/>
      <c r="E531" s="291"/>
      <c r="F531" s="291"/>
      <c r="G531" s="291"/>
      <c r="H531" s="291"/>
      <c r="I531" s="291"/>
      <c r="J531" s="291"/>
      <c r="K531" s="291"/>
      <c r="L531" s="291"/>
      <c r="M531" s="291"/>
      <c r="N531" s="291"/>
      <c r="O531" s="291"/>
      <c r="P531" s="108" t="s">
        <v>49</v>
      </c>
      <c r="BF531" s="140"/>
    </row>
    <row r="532" spans="1:59" ht="6" customHeight="1">
      <c r="B532" s="81"/>
      <c r="C532" s="81"/>
      <c r="D532" s="81"/>
      <c r="E532" s="81"/>
      <c r="F532" s="81"/>
      <c r="G532" s="81"/>
      <c r="H532" s="81"/>
      <c r="I532" s="81"/>
      <c r="J532" s="81"/>
      <c r="K532" s="81"/>
      <c r="L532" s="81"/>
      <c r="M532" s="81"/>
      <c r="N532" s="81"/>
      <c r="O532" s="81"/>
      <c r="P532" s="81"/>
      <c r="BF532" s="140"/>
    </row>
    <row r="533" spans="1:59">
      <c r="A533" s="106" t="s">
        <v>1148</v>
      </c>
      <c r="B533" s="290" t="str">
        <f>IF(B509="","",B531*B521)</f>
        <v/>
      </c>
      <c r="C533" s="291"/>
      <c r="D533" s="291"/>
      <c r="E533" s="291"/>
      <c r="F533" s="291"/>
      <c r="G533" s="291"/>
      <c r="H533" s="291"/>
      <c r="I533" s="291"/>
      <c r="J533" s="291"/>
      <c r="K533" s="291"/>
      <c r="L533" s="291"/>
      <c r="M533" s="291"/>
      <c r="N533" s="291"/>
      <c r="O533" s="291"/>
      <c r="P533" s="108" t="s">
        <v>49</v>
      </c>
      <c r="BF533" s="140"/>
    </row>
    <row r="534" spans="1:59" ht="6" customHeight="1">
      <c r="B534" s="81"/>
      <c r="C534" s="81"/>
      <c r="D534" s="81"/>
      <c r="E534" s="81"/>
      <c r="F534" s="81"/>
      <c r="G534" s="81"/>
      <c r="H534" s="81"/>
      <c r="I534" s="81"/>
      <c r="J534" s="81"/>
      <c r="K534" s="81"/>
      <c r="L534" s="81"/>
      <c r="M534" s="81"/>
      <c r="N534" s="81"/>
      <c r="O534" s="81"/>
      <c r="P534" s="81"/>
      <c r="BF534" s="140"/>
    </row>
    <row r="535" spans="1:59">
      <c r="A535" s="106" t="s">
        <v>288</v>
      </c>
      <c r="B535" s="275"/>
      <c r="C535" s="276"/>
      <c r="D535" s="276"/>
      <c r="E535" s="276"/>
      <c r="F535" s="276"/>
      <c r="G535" s="276"/>
      <c r="H535" s="276"/>
      <c r="I535" s="276"/>
      <c r="J535" s="276"/>
      <c r="K535" s="276"/>
      <c r="L535" s="276"/>
      <c r="M535" s="276"/>
      <c r="N535" s="276"/>
      <c r="O535" s="276"/>
      <c r="P535" s="107" t="s">
        <v>49</v>
      </c>
      <c r="BF535" s="140"/>
    </row>
    <row r="536" spans="1:59" ht="6" customHeight="1">
      <c r="B536" s="81"/>
      <c r="C536" s="81"/>
      <c r="D536" s="81"/>
      <c r="E536" s="81"/>
      <c r="F536" s="81"/>
      <c r="G536" s="81"/>
      <c r="H536" s="81"/>
      <c r="I536" s="81"/>
      <c r="J536" s="81"/>
      <c r="K536" s="81"/>
      <c r="L536" s="81"/>
      <c r="M536" s="81"/>
      <c r="N536" s="81"/>
      <c r="O536" s="81"/>
      <c r="P536" s="81"/>
      <c r="BF536" s="140"/>
    </row>
    <row r="537" spans="1:59">
      <c r="A537" s="106" t="s">
        <v>289</v>
      </c>
      <c r="B537" s="290" t="str">
        <f>IF(B509="","",IF(B509=BA5,0,B535))</f>
        <v/>
      </c>
      <c r="C537" s="291"/>
      <c r="D537" s="291"/>
      <c r="E537" s="291"/>
      <c r="F537" s="291"/>
      <c r="G537" s="291"/>
      <c r="H537" s="291"/>
      <c r="I537" s="291"/>
      <c r="J537" s="291"/>
      <c r="K537" s="291"/>
      <c r="L537" s="291"/>
      <c r="M537" s="291"/>
      <c r="N537" s="291"/>
      <c r="O537" s="291"/>
      <c r="P537" s="108" t="s">
        <v>49</v>
      </c>
      <c r="BF537" s="140"/>
    </row>
    <row r="538" spans="1:59" ht="6" customHeight="1">
      <c r="B538" s="81"/>
      <c r="C538" s="81"/>
      <c r="D538" s="81"/>
      <c r="E538" s="81"/>
      <c r="F538" s="81"/>
      <c r="G538" s="81"/>
      <c r="H538" s="81"/>
      <c r="I538" s="81"/>
      <c r="J538" s="81"/>
      <c r="K538" s="81"/>
      <c r="L538" s="81"/>
      <c r="M538" s="81"/>
      <c r="N538" s="81"/>
      <c r="O538" s="81"/>
      <c r="P538" s="81"/>
      <c r="BF538" s="140"/>
    </row>
    <row r="539" spans="1:59">
      <c r="A539" s="106" t="s">
        <v>882</v>
      </c>
      <c r="B539" s="288" t="str">
        <f>IF(B509="","",ROUNDDOWN(B537,-3))</f>
        <v/>
      </c>
      <c r="C539" s="289"/>
      <c r="D539" s="289"/>
      <c r="E539" s="289"/>
      <c r="F539" s="289"/>
      <c r="G539" s="289"/>
      <c r="H539" s="289"/>
      <c r="I539" s="289"/>
      <c r="J539" s="289"/>
      <c r="K539" s="289"/>
      <c r="L539" s="289"/>
      <c r="M539" s="289"/>
      <c r="N539" s="289"/>
      <c r="O539" s="289"/>
      <c r="P539" s="109" t="s">
        <v>49</v>
      </c>
      <c r="BF539" s="140"/>
    </row>
    <row r="540" spans="1:59" ht="6" customHeight="1">
      <c r="B540" s="81"/>
      <c r="C540" s="81"/>
      <c r="D540" s="81"/>
      <c r="E540" s="81"/>
      <c r="F540" s="81"/>
      <c r="G540" s="81"/>
      <c r="H540" s="81"/>
      <c r="I540" s="81"/>
      <c r="J540" s="81"/>
      <c r="K540" s="81"/>
      <c r="L540" s="81"/>
      <c r="M540" s="81"/>
      <c r="N540" s="81"/>
      <c r="O540" s="81"/>
      <c r="P540" s="81"/>
      <c r="BF540" s="140"/>
    </row>
    <row r="541" spans="1:59">
      <c r="A541" s="106" t="s">
        <v>1149</v>
      </c>
      <c r="B541" s="288" t="str">
        <f>IF(B509="","",SUM(B533,B539))</f>
        <v/>
      </c>
      <c r="C541" s="289"/>
      <c r="D541" s="289"/>
      <c r="E541" s="289"/>
      <c r="F541" s="289"/>
      <c r="G541" s="289"/>
      <c r="H541" s="289"/>
      <c r="I541" s="289"/>
      <c r="J541" s="289"/>
      <c r="K541" s="289"/>
      <c r="L541" s="289"/>
      <c r="M541" s="289"/>
      <c r="N541" s="289"/>
      <c r="O541" s="289"/>
      <c r="P541" s="109" t="s">
        <v>49</v>
      </c>
      <c r="BB541" s="98"/>
      <c r="BF541" s="140"/>
    </row>
    <row r="542" spans="1:59" s="98" customFormat="1" ht="6" customHeight="1">
      <c r="A542" s="96"/>
      <c r="B542" s="97"/>
      <c r="C542" s="97"/>
      <c r="D542" s="97"/>
      <c r="E542" s="97"/>
      <c r="F542" s="97"/>
      <c r="G542" s="97"/>
      <c r="H542" s="97"/>
      <c r="I542" s="97"/>
      <c r="J542" s="97"/>
      <c r="K542" s="97"/>
      <c r="L542" s="97"/>
      <c r="M542" s="97"/>
      <c r="N542" s="97"/>
      <c r="O542" s="97"/>
      <c r="P542" s="97"/>
      <c r="BB542" s="75"/>
      <c r="BC542" s="75"/>
      <c r="BD542" s="75"/>
      <c r="BE542" s="75"/>
      <c r="BF542" s="140"/>
      <c r="BG542" s="75"/>
    </row>
    <row r="543" spans="1:59" ht="22.2">
      <c r="A543" s="133" t="s">
        <v>926</v>
      </c>
      <c r="B543" s="134" t="s">
        <v>969</v>
      </c>
      <c r="C543" s="134"/>
      <c r="D543" s="134"/>
      <c r="E543" s="134"/>
      <c r="F543" s="134"/>
      <c r="G543" s="134"/>
      <c r="H543" s="134"/>
      <c r="I543" s="134"/>
      <c r="J543" s="134"/>
      <c r="K543" s="134"/>
      <c r="L543" s="134"/>
      <c r="M543" s="134"/>
      <c r="N543" s="134"/>
      <c r="O543" s="134"/>
      <c r="P543" s="135"/>
      <c r="BB543" s="98"/>
      <c r="BC543" s="112"/>
      <c r="BD543" s="112"/>
      <c r="BE543" s="112"/>
      <c r="BF543" s="143"/>
    </row>
    <row r="544" spans="1:59" s="98" customFormat="1" ht="6" customHeight="1">
      <c r="A544" s="96"/>
      <c r="B544" s="97"/>
      <c r="C544" s="97"/>
      <c r="D544" s="97"/>
      <c r="E544" s="97"/>
      <c r="F544" s="97"/>
      <c r="G544" s="97"/>
      <c r="H544" s="97"/>
      <c r="I544" s="97"/>
      <c r="J544" s="97"/>
      <c r="K544" s="97"/>
      <c r="L544" s="97"/>
      <c r="M544" s="97"/>
      <c r="N544" s="97"/>
      <c r="O544" s="97"/>
      <c r="P544" s="97"/>
      <c r="BB544" s="75"/>
      <c r="BC544" s="75"/>
      <c r="BD544" s="75"/>
      <c r="BE544" s="75"/>
      <c r="BF544" s="140"/>
      <c r="BG544" s="112"/>
    </row>
    <row r="545" spans="1:59">
      <c r="A545" s="77" t="s">
        <v>916</v>
      </c>
      <c r="B545" s="261"/>
      <c r="C545" s="262"/>
      <c r="D545" s="262"/>
      <c r="E545" s="262"/>
      <c r="F545" s="262"/>
      <c r="G545" s="262"/>
      <c r="H545" s="262"/>
      <c r="I545" s="262"/>
      <c r="J545" s="262"/>
      <c r="K545" s="262"/>
      <c r="L545" s="262"/>
      <c r="M545" s="262"/>
      <c r="N545" s="262"/>
      <c r="O545" s="262"/>
      <c r="P545" s="263"/>
      <c r="BF545" s="140"/>
    </row>
    <row r="546" spans="1:59" ht="6" customHeight="1">
      <c r="BF546" s="140"/>
    </row>
    <row r="547" spans="1:59">
      <c r="A547" s="77" t="s">
        <v>274</v>
      </c>
      <c r="B547" s="265"/>
      <c r="C547" s="266"/>
      <c r="D547" s="266"/>
      <c r="E547" s="266"/>
      <c r="F547" s="266"/>
      <c r="G547" s="266"/>
      <c r="H547" s="266"/>
      <c r="I547" s="266"/>
      <c r="J547" s="266"/>
      <c r="K547" s="266"/>
      <c r="L547" s="266"/>
      <c r="M547" s="266"/>
      <c r="N547" s="266"/>
      <c r="O547" s="266"/>
      <c r="P547" s="267"/>
      <c r="BF547" s="140"/>
    </row>
    <row r="548" spans="1:59" ht="6" customHeight="1">
      <c r="B548" s="81"/>
      <c r="C548" s="81"/>
      <c r="D548" s="81"/>
      <c r="E548" s="81"/>
      <c r="F548" s="81"/>
      <c r="G548" s="81"/>
      <c r="H548" s="81"/>
      <c r="I548" s="81"/>
      <c r="J548" s="81"/>
      <c r="K548" s="81"/>
      <c r="L548" s="81"/>
      <c r="M548" s="81"/>
      <c r="N548" s="81"/>
      <c r="O548" s="81"/>
      <c r="P548" s="81"/>
      <c r="BF548" s="140"/>
    </row>
    <row r="549" spans="1:59" ht="18.75" customHeight="1">
      <c r="A549" s="77" t="s">
        <v>275</v>
      </c>
      <c r="B549" s="261"/>
      <c r="C549" s="262"/>
      <c r="D549" s="262"/>
      <c r="E549" s="262"/>
      <c r="F549" s="262"/>
      <c r="G549" s="262"/>
      <c r="H549" s="262"/>
      <c r="I549" s="262"/>
      <c r="J549" s="262"/>
      <c r="K549" s="262"/>
      <c r="L549" s="262"/>
      <c r="M549" s="262"/>
      <c r="N549" s="262"/>
      <c r="O549" s="262"/>
      <c r="P549" s="263"/>
      <c r="BF549" s="140"/>
    </row>
    <row r="550" spans="1:59" ht="6" customHeight="1">
      <c r="B550" s="81"/>
      <c r="C550" s="81"/>
      <c r="D550" s="81"/>
      <c r="E550" s="81"/>
      <c r="F550" s="81"/>
      <c r="G550" s="81"/>
      <c r="H550" s="81"/>
      <c r="I550" s="81"/>
      <c r="J550" s="81"/>
      <c r="K550" s="81"/>
      <c r="L550" s="81"/>
      <c r="M550" s="81"/>
      <c r="N550" s="81"/>
      <c r="O550" s="81"/>
      <c r="P550" s="81"/>
      <c r="BF550" s="140"/>
    </row>
    <row r="551" spans="1:59" ht="18.75" customHeight="1">
      <c r="A551" s="77" t="s">
        <v>276</v>
      </c>
      <c r="B551" s="129"/>
      <c r="C551" s="129"/>
      <c r="D551" s="129"/>
      <c r="E551" s="129"/>
      <c r="F551" s="129"/>
      <c r="G551" s="129"/>
      <c r="H551" s="129"/>
      <c r="I551" s="129"/>
      <c r="J551" s="129"/>
      <c r="K551" s="129"/>
      <c r="L551" s="129"/>
      <c r="M551" s="129"/>
      <c r="N551" s="129"/>
      <c r="O551" s="129"/>
      <c r="P551" s="129"/>
      <c r="BF551" s="140"/>
    </row>
    <row r="552" spans="1:59" ht="6" customHeight="1">
      <c r="B552" s="81"/>
      <c r="C552" s="81"/>
      <c r="D552" s="81"/>
      <c r="E552" s="81"/>
      <c r="F552" s="81"/>
      <c r="G552" s="81"/>
      <c r="H552" s="81"/>
      <c r="I552" s="81"/>
      <c r="J552" s="81"/>
      <c r="K552" s="81"/>
      <c r="L552" s="81"/>
      <c r="M552" s="81"/>
      <c r="N552" s="81"/>
      <c r="O552" s="81"/>
      <c r="P552" s="81"/>
      <c r="BF552" s="140"/>
    </row>
    <row r="553" spans="1:59">
      <c r="A553" s="77" t="s">
        <v>277</v>
      </c>
      <c r="B553" s="283" t="str" cm="1">
        <f t="array" ref="B553">IF(
    B545="",
    "",
    _xlfn.IFS(
        B545=BA2, VLOOKUP(B549,BD15:BG999,2,0),
        B545=BA3, VLOOKUP(B549,BL15:BO779,2,0),
        B545=BA4, VLOOKUP(B549,BS15:BV408,2,0)
    )
)</f>
        <v/>
      </c>
      <c r="C553" s="284"/>
      <c r="D553" s="284"/>
      <c r="E553" s="284"/>
      <c r="F553" s="284"/>
      <c r="G553" s="284"/>
      <c r="H553" s="284"/>
      <c r="I553" s="284"/>
      <c r="J553" s="284"/>
      <c r="K553" s="284"/>
      <c r="L553" s="284"/>
      <c r="M553" s="284"/>
      <c r="N553" s="284"/>
      <c r="O553" s="284"/>
      <c r="P553" s="139" t="s">
        <v>883</v>
      </c>
      <c r="BF553" s="140"/>
    </row>
    <row r="554" spans="1:59" ht="6" customHeight="1">
      <c r="B554" s="81"/>
      <c r="C554" s="81"/>
      <c r="D554" s="81"/>
      <c r="E554" s="81"/>
      <c r="F554" s="81"/>
      <c r="G554" s="81"/>
      <c r="H554" s="81"/>
      <c r="I554" s="81"/>
      <c r="J554" s="81"/>
      <c r="K554" s="81"/>
      <c r="L554" s="81"/>
      <c r="M554" s="81"/>
      <c r="N554" s="81"/>
      <c r="O554" s="81"/>
      <c r="P554" s="81"/>
      <c r="BF554" s="140"/>
    </row>
    <row r="555" spans="1:59">
      <c r="A555" s="77" t="s">
        <v>278</v>
      </c>
      <c r="B555" s="272"/>
      <c r="C555" s="273"/>
      <c r="D555" s="273"/>
      <c r="E555" s="273"/>
      <c r="F555" s="273"/>
      <c r="G555" s="273"/>
      <c r="H555" s="273"/>
      <c r="I555" s="273"/>
      <c r="J555" s="273"/>
      <c r="K555" s="273"/>
      <c r="L555" s="273"/>
      <c r="M555" s="273"/>
      <c r="N555" s="273"/>
      <c r="O555" s="273"/>
      <c r="P555" s="274"/>
      <c r="BF555" s="140"/>
    </row>
    <row r="556" spans="1:59" ht="6" customHeight="1">
      <c r="B556" s="81"/>
      <c r="C556" s="81"/>
      <c r="D556" s="81"/>
      <c r="E556" s="81"/>
      <c r="F556" s="81"/>
      <c r="G556" s="81"/>
      <c r="H556" s="81"/>
      <c r="I556" s="81"/>
      <c r="J556" s="81"/>
      <c r="K556" s="81"/>
      <c r="L556" s="81"/>
      <c r="M556" s="81"/>
      <c r="N556" s="81"/>
      <c r="O556" s="81"/>
      <c r="P556" s="81"/>
      <c r="BF556" s="140"/>
    </row>
    <row r="557" spans="1:59">
      <c r="A557" s="77" t="s">
        <v>279</v>
      </c>
      <c r="B557" s="261"/>
      <c r="C557" s="262"/>
      <c r="D557" s="262"/>
      <c r="E557" s="262"/>
      <c r="F557" s="262"/>
      <c r="G557" s="262"/>
      <c r="H557" s="262"/>
      <c r="I557" s="262"/>
      <c r="J557" s="262"/>
      <c r="K557" s="262"/>
      <c r="L557" s="262"/>
      <c r="M557" s="262"/>
      <c r="N557" s="262"/>
      <c r="O557" s="262"/>
      <c r="P557" s="105" t="s">
        <v>80</v>
      </c>
      <c r="BB557" s="112"/>
      <c r="BF557" s="140"/>
    </row>
    <row r="558" spans="1:59" s="112" customFormat="1" ht="6" customHeight="1">
      <c r="A558" s="111"/>
      <c r="B558" s="110"/>
      <c r="C558" s="110"/>
      <c r="D558" s="110"/>
      <c r="E558" s="110"/>
      <c r="F558" s="110"/>
      <c r="G558" s="110"/>
      <c r="H558" s="110"/>
      <c r="I558" s="110"/>
      <c r="J558" s="110"/>
      <c r="K558" s="110"/>
      <c r="L558" s="110"/>
      <c r="M558" s="110"/>
      <c r="N558" s="110"/>
      <c r="O558" s="110"/>
      <c r="P558" s="110"/>
      <c r="BB558" s="75"/>
      <c r="BC558" s="75"/>
      <c r="BD558" s="75"/>
      <c r="BE558" s="75"/>
      <c r="BF558" s="140"/>
      <c r="BG558" s="75"/>
    </row>
    <row r="559" spans="1:59">
      <c r="A559" s="77" t="s">
        <v>280</v>
      </c>
      <c r="B559" s="302" t="str" cm="1">
        <f t="array" ref="B559">IF(
    OR(B545=B5, B545=B6, B545=B7),
    "",
    IFERROR(
        _xlfn.IFS(
            B545=BA2, VLOOKUP(B549, BD15:BG999, 4, 0),
            B545=BA3, VLOOKUP(B549, BL15:BO779, 4, 0),
            B545=BA4, VLOOKUP(B549, BS15:BV408, 4, 0)
        ) * B557,
        ""
    )
)</f>
        <v/>
      </c>
      <c r="C559" s="303"/>
      <c r="D559" s="303"/>
      <c r="E559" s="303"/>
      <c r="F559" s="303"/>
      <c r="G559" s="303"/>
      <c r="H559" s="303"/>
      <c r="I559" s="303"/>
      <c r="J559" s="303"/>
      <c r="K559" s="303"/>
      <c r="L559" s="303"/>
      <c r="M559" s="303"/>
      <c r="N559" s="303"/>
      <c r="O559" s="303"/>
      <c r="P559" s="217" t="s">
        <v>1092</v>
      </c>
      <c r="BF559" s="140"/>
    </row>
    <row r="560" spans="1:59" ht="6" customHeight="1">
      <c r="B560" s="81"/>
      <c r="C560" s="81"/>
      <c r="D560" s="81"/>
      <c r="E560" s="81"/>
      <c r="F560" s="81"/>
      <c r="G560" s="81"/>
      <c r="H560" s="81"/>
      <c r="I560" s="81"/>
      <c r="J560" s="81"/>
      <c r="K560" s="81"/>
      <c r="L560" s="81"/>
      <c r="M560" s="81"/>
      <c r="N560" s="81"/>
      <c r="O560" s="81"/>
      <c r="P560" s="81"/>
      <c r="BF560" s="140"/>
    </row>
    <row r="561" spans="1:59">
      <c r="A561" s="106" t="s">
        <v>285</v>
      </c>
      <c r="B561" s="275"/>
      <c r="C561" s="276"/>
      <c r="D561" s="276"/>
      <c r="E561" s="276"/>
      <c r="F561" s="276"/>
      <c r="G561" s="276"/>
      <c r="H561" s="276"/>
      <c r="I561" s="276"/>
      <c r="J561" s="276"/>
      <c r="K561" s="276"/>
      <c r="L561" s="276"/>
      <c r="M561" s="276"/>
      <c r="N561" s="276"/>
      <c r="O561" s="276"/>
      <c r="P561" s="107" t="s">
        <v>49</v>
      </c>
      <c r="BF561" s="140"/>
    </row>
    <row r="562" spans="1:59" ht="6" customHeight="1">
      <c r="B562" s="81"/>
      <c r="C562" s="81"/>
      <c r="D562" s="81"/>
      <c r="E562" s="81"/>
      <c r="F562" s="81"/>
      <c r="G562" s="81"/>
      <c r="H562" s="81"/>
      <c r="I562" s="81"/>
      <c r="J562" s="81"/>
      <c r="K562" s="81"/>
      <c r="L562" s="81"/>
      <c r="M562" s="81"/>
      <c r="N562" s="81"/>
      <c r="O562" s="81"/>
      <c r="P562" s="81"/>
      <c r="BF562" s="140"/>
    </row>
    <row r="563" spans="1:59">
      <c r="A563" s="106" t="s">
        <v>286</v>
      </c>
      <c r="B563" s="290" t="str">
        <f>IF(
    B545="",
    "",
    ROUNDDOWN(
        IF(B545=BA2, IF(B553&gt;=90, B561/1, B561/2),
        IF(OR(B545=BA3, B545=BA4), B561/2,
        IF(B545=BA5, B561/3,
        IF(B545=BA6, B561/1,
        IF(B545=BA7, B561/2,
        ""))))),0)
)</f>
        <v/>
      </c>
      <c r="C563" s="291"/>
      <c r="D563" s="291"/>
      <c r="E563" s="291"/>
      <c r="F563" s="291"/>
      <c r="G563" s="291"/>
      <c r="H563" s="291"/>
      <c r="I563" s="291"/>
      <c r="J563" s="291"/>
      <c r="K563" s="291"/>
      <c r="L563" s="291"/>
      <c r="M563" s="291"/>
      <c r="N563" s="291"/>
      <c r="O563" s="291"/>
      <c r="P563" s="108" t="s">
        <v>49</v>
      </c>
      <c r="BC563" s="98"/>
      <c r="BD563" s="98"/>
      <c r="BE563" s="98"/>
      <c r="BF563" s="141"/>
    </row>
    <row r="564" spans="1:59" ht="6" customHeight="1">
      <c r="B564" s="81"/>
      <c r="C564" s="81"/>
      <c r="D564" s="81"/>
      <c r="E564" s="81"/>
      <c r="F564" s="81"/>
      <c r="G564" s="81"/>
      <c r="H564" s="81"/>
      <c r="I564" s="81"/>
      <c r="J564" s="81"/>
      <c r="K564" s="81"/>
      <c r="L564" s="81"/>
      <c r="M564" s="81"/>
      <c r="N564" s="81"/>
      <c r="O564" s="81"/>
      <c r="P564" s="81"/>
      <c r="BF564" s="140"/>
      <c r="BG564" s="98"/>
    </row>
    <row r="565" spans="1:59">
      <c r="A565" s="106" t="s">
        <v>287</v>
      </c>
      <c r="B565" s="290" t="str" cm="1">
        <f t="array" ref="B565">IF(
    B545="",
    "",
    IF(
        OR(B545=BA6, B545=BA7),
        B563,
        _xlfn.IFS(
            B545=BA2, VLOOKUP(B549,BD15:BF999,3,0),
            B545=BA3, VLOOKUP(B549,BL15:BN779,3,0),
            B545=BA4, VLOOKUP(B549,BS15:BU408,3,0),
            B545=BA5, VLOOKUP(B549,BY15:BZ21,2,0)
        ) * 1000
    )
)</f>
        <v/>
      </c>
      <c r="C565" s="291"/>
      <c r="D565" s="291"/>
      <c r="E565" s="291"/>
      <c r="F565" s="291"/>
      <c r="G565" s="291"/>
      <c r="H565" s="291"/>
      <c r="I565" s="291"/>
      <c r="J565" s="291"/>
      <c r="K565" s="291"/>
      <c r="L565" s="291"/>
      <c r="M565" s="291"/>
      <c r="N565" s="291"/>
      <c r="O565" s="291"/>
      <c r="P565" s="108" t="s">
        <v>49</v>
      </c>
      <c r="BC565" s="98"/>
      <c r="BD565" s="98"/>
      <c r="BE565" s="98"/>
      <c r="BF565" s="141"/>
    </row>
    <row r="566" spans="1:59" ht="6" customHeight="1">
      <c r="B566" s="81"/>
      <c r="C566" s="81"/>
      <c r="D566" s="81"/>
      <c r="E566" s="81"/>
      <c r="F566" s="81"/>
      <c r="G566" s="81"/>
      <c r="H566" s="81"/>
      <c r="I566" s="81"/>
      <c r="J566" s="81"/>
      <c r="K566" s="81"/>
      <c r="L566" s="81"/>
      <c r="M566" s="81"/>
      <c r="N566" s="81"/>
      <c r="O566" s="81"/>
      <c r="P566" s="81"/>
      <c r="BF566" s="140"/>
      <c r="BG566" s="98"/>
    </row>
    <row r="567" spans="1:59">
      <c r="A567" s="106" t="s">
        <v>1141</v>
      </c>
      <c r="B567" s="290" t="str">
        <f>IF(B545="","",ROUNDDOWN(MIN(B563,B565),-3))</f>
        <v/>
      </c>
      <c r="C567" s="291"/>
      <c r="D567" s="291"/>
      <c r="E567" s="291"/>
      <c r="F567" s="291"/>
      <c r="G567" s="291"/>
      <c r="H567" s="291"/>
      <c r="I567" s="291"/>
      <c r="J567" s="291"/>
      <c r="K567" s="291"/>
      <c r="L567" s="291"/>
      <c r="M567" s="291"/>
      <c r="N567" s="291"/>
      <c r="O567" s="291"/>
      <c r="P567" s="108" t="s">
        <v>49</v>
      </c>
      <c r="BF567" s="140"/>
    </row>
    <row r="568" spans="1:59" ht="6" customHeight="1">
      <c r="B568" s="81"/>
      <c r="C568" s="81"/>
      <c r="D568" s="81"/>
      <c r="E568" s="81"/>
      <c r="F568" s="81"/>
      <c r="G568" s="81"/>
      <c r="H568" s="81"/>
      <c r="I568" s="81"/>
      <c r="J568" s="81"/>
      <c r="K568" s="81"/>
      <c r="L568" s="81"/>
      <c r="M568" s="81"/>
      <c r="N568" s="81"/>
      <c r="O568" s="81"/>
      <c r="P568" s="81"/>
      <c r="BF568" s="140"/>
    </row>
    <row r="569" spans="1:59">
      <c r="A569" s="106" t="s">
        <v>1148</v>
      </c>
      <c r="B569" s="290" t="str">
        <f>IF(B545="","",B567*B557)</f>
        <v/>
      </c>
      <c r="C569" s="291"/>
      <c r="D569" s="291"/>
      <c r="E569" s="291"/>
      <c r="F569" s="291"/>
      <c r="G569" s="291"/>
      <c r="H569" s="291"/>
      <c r="I569" s="291"/>
      <c r="J569" s="291"/>
      <c r="K569" s="291"/>
      <c r="L569" s="291"/>
      <c r="M569" s="291"/>
      <c r="N569" s="291"/>
      <c r="O569" s="291"/>
      <c r="P569" s="108" t="s">
        <v>49</v>
      </c>
      <c r="BF569" s="140"/>
    </row>
    <row r="570" spans="1:59" ht="6" customHeight="1">
      <c r="B570" s="81"/>
      <c r="C570" s="81"/>
      <c r="D570" s="81"/>
      <c r="E570" s="81"/>
      <c r="F570" s="81"/>
      <c r="G570" s="81"/>
      <c r="H570" s="81"/>
      <c r="I570" s="81"/>
      <c r="J570" s="81"/>
      <c r="K570" s="81"/>
      <c r="L570" s="81"/>
      <c r="M570" s="81"/>
      <c r="N570" s="81"/>
      <c r="O570" s="81"/>
      <c r="P570" s="81"/>
      <c r="BF570" s="140"/>
    </row>
    <row r="571" spans="1:59">
      <c r="A571" s="106" t="s">
        <v>288</v>
      </c>
      <c r="B571" s="275"/>
      <c r="C571" s="276"/>
      <c r="D571" s="276"/>
      <c r="E571" s="276"/>
      <c r="F571" s="276"/>
      <c r="G571" s="276"/>
      <c r="H571" s="276"/>
      <c r="I571" s="276"/>
      <c r="J571" s="276"/>
      <c r="K571" s="276"/>
      <c r="L571" s="276"/>
      <c r="M571" s="276"/>
      <c r="N571" s="276"/>
      <c r="O571" s="276"/>
      <c r="P571" s="107" t="s">
        <v>49</v>
      </c>
      <c r="BF571" s="140"/>
    </row>
    <row r="572" spans="1:59" ht="6" customHeight="1">
      <c r="B572" s="81"/>
      <c r="C572" s="81"/>
      <c r="D572" s="81"/>
      <c r="E572" s="81"/>
      <c r="F572" s="81"/>
      <c r="G572" s="81"/>
      <c r="H572" s="81"/>
      <c r="I572" s="81"/>
      <c r="J572" s="81"/>
      <c r="K572" s="81"/>
      <c r="L572" s="81"/>
      <c r="M572" s="81"/>
      <c r="N572" s="81"/>
      <c r="O572" s="81"/>
      <c r="P572" s="81"/>
      <c r="BF572" s="140"/>
    </row>
    <row r="573" spans="1:59">
      <c r="A573" s="106" t="s">
        <v>289</v>
      </c>
      <c r="B573" s="290" t="str">
        <f>IF(B545="","",IF(B545=BA5,0,B571))</f>
        <v/>
      </c>
      <c r="C573" s="291"/>
      <c r="D573" s="291"/>
      <c r="E573" s="291"/>
      <c r="F573" s="291"/>
      <c r="G573" s="291"/>
      <c r="H573" s="291"/>
      <c r="I573" s="291"/>
      <c r="J573" s="291"/>
      <c r="K573" s="291"/>
      <c r="L573" s="291"/>
      <c r="M573" s="291"/>
      <c r="N573" s="291"/>
      <c r="O573" s="291"/>
      <c r="P573" s="108" t="s">
        <v>49</v>
      </c>
      <c r="BF573" s="140"/>
    </row>
    <row r="574" spans="1:59" ht="6" customHeight="1">
      <c r="B574" s="81"/>
      <c r="C574" s="81"/>
      <c r="D574" s="81"/>
      <c r="E574" s="81"/>
      <c r="F574" s="81"/>
      <c r="G574" s="81"/>
      <c r="H574" s="81"/>
      <c r="I574" s="81"/>
      <c r="J574" s="81"/>
      <c r="K574" s="81"/>
      <c r="L574" s="81"/>
      <c r="M574" s="81"/>
      <c r="N574" s="81"/>
      <c r="O574" s="81"/>
      <c r="P574" s="81"/>
      <c r="BF574" s="140"/>
    </row>
    <row r="575" spans="1:59">
      <c r="A575" s="106" t="s">
        <v>882</v>
      </c>
      <c r="B575" s="288" t="str">
        <f>IF(B545="","",ROUNDDOWN(B573,-3))</f>
        <v/>
      </c>
      <c r="C575" s="289"/>
      <c r="D575" s="289"/>
      <c r="E575" s="289"/>
      <c r="F575" s="289"/>
      <c r="G575" s="289"/>
      <c r="H575" s="289"/>
      <c r="I575" s="289"/>
      <c r="J575" s="289"/>
      <c r="K575" s="289"/>
      <c r="L575" s="289"/>
      <c r="M575" s="289"/>
      <c r="N575" s="289"/>
      <c r="O575" s="289"/>
      <c r="P575" s="109" t="s">
        <v>49</v>
      </c>
      <c r="BF575" s="140"/>
    </row>
    <row r="576" spans="1:59" ht="6" customHeight="1">
      <c r="B576" s="81"/>
      <c r="C576" s="81"/>
      <c r="D576" s="81"/>
      <c r="E576" s="81"/>
      <c r="F576" s="81"/>
      <c r="G576" s="81"/>
      <c r="H576" s="81"/>
      <c r="I576" s="81"/>
      <c r="J576" s="81"/>
      <c r="K576" s="81"/>
      <c r="L576" s="81"/>
      <c r="M576" s="81"/>
      <c r="N576" s="81"/>
      <c r="O576" s="81"/>
      <c r="P576" s="81"/>
      <c r="BF576" s="140"/>
    </row>
    <row r="577" spans="1:59">
      <c r="A577" s="106" t="s">
        <v>1149</v>
      </c>
      <c r="B577" s="288" t="str">
        <f>IF(B545="","",SUM(B569,B575))</f>
        <v/>
      </c>
      <c r="C577" s="289"/>
      <c r="D577" s="289"/>
      <c r="E577" s="289"/>
      <c r="F577" s="289"/>
      <c r="G577" s="289"/>
      <c r="H577" s="289"/>
      <c r="I577" s="289"/>
      <c r="J577" s="289"/>
      <c r="K577" s="289"/>
      <c r="L577" s="289"/>
      <c r="M577" s="289"/>
      <c r="N577" s="289"/>
      <c r="O577" s="289"/>
      <c r="P577" s="109" t="s">
        <v>49</v>
      </c>
      <c r="BB577" s="98"/>
      <c r="BF577" s="140"/>
    </row>
    <row r="578" spans="1:59" s="98" customFormat="1" ht="6" customHeight="1">
      <c r="A578" s="96"/>
      <c r="B578" s="97"/>
      <c r="C578" s="97"/>
      <c r="D578" s="97"/>
      <c r="E578" s="97"/>
      <c r="F578" s="97"/>
      <c r="G578" s="97"/>
      <c r="H578" s="97"/>
      <c r="I578" s="97"/>
      <c r="J578" s="97"/>
      <c r="K578" s="97"/>
      <c r="L578" s="97"/>
      <c r="M578" s="97"/>
      <c r="N578" s="97"/>
      <c r="O578" s="97"/>
      <c r="P578" s="97"/>
      <c r="BB578" s="75"/>
      <c r="BC578" s="75"/>
      <c r="BD578" s="75"/>
      <c r="BE578" s="75"/>
      <c r="BF578" s="140"/>
      <c r="BG578" s="75"/>
    </row>
    <row r="579" spans="1:59" ht="22.2">
      <c r="A579" s="133" t="s">
        <v>927</v>
      </c>
      <c r="B579" s="134" t="s">
        <v>969</v>
      </c>
      <c r="C579" s="134"/>
      <c r="D579" s="134"/>
      <c r="E579" s="134"/>
      <c r="F579" s="134"/>
      <c r="G579" s="134"/>
      <c r="H579" s="134"/>
      <c r="I579" s="134"/>
      <c r="J579" s="134"/>
      <c r="K579" s="134"/>
      <c r="L579" s="134"/>
      <c r="M579" s="134"/>
      <c r="N579" s="134"/>
      <c r="O579" s="134"/>
      <c r="P579" s="135"/>
      <c r="BB579" s="98"/>
      <c r="BF579" s="140"/>
    </row>
    <row r="580" spans="1:59" s="98" customFormat="1" ht="6" customHeight="1">
      <c r="A580" s="96"/>
      <c r="B580" s="97"/>
      <c r="C580" s="97"/>
      <c r="D580" s="97"/>
      <c r="E580" s="97"/>
      <c r="F580" s="97"/>
      <c r="G580" s="97"/>
      <c r="H580" s="97"/>
      <c r="I580" s="97"/>
      <c r="J580" s="97"/>
      <c r="K580" s="97"/>
      <c r="L580" s="97"/>
      <c r="M580" s="97"/>
      <c r="N580" s="97"/>
      <c r="O580" s="97"/>
      <c r="P580" s="97"/>
      <c r="BB580" s="75"/>
      <c r="BC580" s="75"/>
      <c r="BD580" s="75"/>
      <c r="BE580" s="75"/>
      <c r="BF580" s="140"/>
      <c r="BG580" s="75"/>
    </row>
    <row r="581" spans="1:59">
      <c r="A581" s="77" t="s">
        <v>916</v>
      </c>
      <c r="B581" s="261"/>
      <c r="C581" s="262"/>
      <c r="D581" s="262"/>
      <c r="E581" s="262"/>
      <c r="F581" s="262"/>
      <c r="G581" s="262"/>
      <c r="H581" s="262"/>
      <c r="I581" s="262"/>
      <c r="J581" s="262"/>
      <c r="K581" s="262"/>
      <c r="L581" s="262"/>
      <c r="M581" s="262"/>
      <c r="N581" s="262"/>
      <c r="O581" s="262"/>
      <c r="P581" s="263"/>
      <c r="BF581" s="140"/>
    </row>
    <row r="582" spans="1:59" ht="6" customHeight="1">
      <c r="BF582" s="140"/>
    </row>
    <row r="583" spans="1:59">
      <c r="A583" s="77" t="s">
        <v>274</v>
      </c>
      <c r="B583" s="265"/>
      <c r="C583" s="266"/>
      <c r="D583" s="266"/>
      <c r="E583" s="266"/>
      <c r="F583" s="266"/>
      <c r="G583" s="266"/>
      <c r="H583" s="266"/>
      <c r="I583" s="266"/>
      <c r="J583" s="266"/>
      <c r="K583" s="266"/>
      <c r="L583" s="266"/>
      <c r="M583" s="266"/>
      <c r="N583" s="266"/>
      <c r="O583" s="266"/>
      <c r="P583" s="267"/>
      <c r="BF583" s="140"/>
    </row>
    <row r="584" spans="1:59" ht="6" customHeight="1">
      <c r="B584" s="81"/>
      <c r="C584" s="81"/>
      <c r="D584" s="81"/>
      <c r="E584" s="81"/>
      <c r="F584" s="81"/>
      <c r="G584" s="81"/>
      <c r="H584" s="81"/>
      <c r="I584" s="81"/>
      <c r="J584" s="81"/>
      <c r="K584" s="81"/>
      <c r="L584" s="81"/>
      <c r="M584" s="81"/>
      <c r="N584" s="81"/>
      <c r="O584" s="81"/>
      <c r="P584" s="81"/>
      <c r="BF584" s="140"/>
    </row>
    <row r="585" spans="1:59" ht="18.75" customHeight="1">
      <c r="A585" s="77" t="s">
        <v>275</v>
      </c>
      <c r="B585" s="261"/>
      <c r="C585" s="262"/>
      <c r="D585" s="262"/>
      <c r="E585" s="262"/>
      <c r="F585" s="262"/>
      <c r="G585" s="262"/>
      <c r="H585" s="262"/>
      <c r="I585" s="262"/>
      <c r="J585" s="262"/>
      <c r="K585" s="262"/>
      <c r="L585" s="262"/>
      <c r="M585" s="262"/>
      <c r="N585" s="262"/>
      <c r="O585" s="262"/>
      <c r="P585" s="263"/>
      <c r="BF585" s="140"/>
    </row>
    <row r="586" spans="1:59" ht="6" customHeight="1">
      <c r="B586" s="81"/>
      <c r="C586" s="81"/>
      <c r="D586" s="81"/>
      <c r="E586" s="81"/>
      <c r="F586" s="81"/>
      <c r="G586" s="81"/>
      <c r="H586" s="81"/>
      <c r="I586" s="81"/>
      <c r="J586" s="81"/>
      <c r="K586" s="81"/>
      <c r="L586" s="81"/>
      <c r="M586" s="81"/>
      <c r="N586" s="81"/>
      <c r="O586" s="81"/>
      <c r="P586" s="81"/>
      <c r="BF586" s="140"/>
    </row>
    <row r="587" spans="1:59" ht="18.75" customHeight="1">
      <c r="A587" s="77" t="s">
        <v>276</v>
      </c>
      <c r="B587" s="129"/>
      <c r="C587" s="129"/>
      <c r="D587" s="129"/>
      <c r="E587" s="129"/>
      <c r="F587" s="129"/>
      <c r="G587" s="129"/>
      <c r="H587" s="129"/>
      <c r="I587" s="129"/>
      <c r="J587" s="129"/>
      <c r="K587" s="129"/>
      <c r="L587" s="129"/>
      <c r="M587" s="129"/>
      <c r="N587" s="129"/>
      <c r="O587" s="129"/>
      <c r="P587" s="129"/>
      <c r="BF587" s="140"/>
    </row>
    <row r="588" spans="1:59" ht="6" customHeight="1">
      <c r="B588" s="81"/>
      <c r="C588" s="81"/>
      <c r="D588" s="81"/>
      <c r="E588" s="81"/>
      <c r="F588" s="81"/>
      <c r="G588" s="81"/>
      <c r="H588" s="81"/>
      <c r="I588" s="81"/>
      <c r="J588" s="81"/>
      <c r="K588" s="81"/>
      <c r="L588" s="81"/>
      <c r="M588" s="81"/>
      <c r="N588" s="81"/>
      <c r="O588" s="81"/>
      <c r="P588" s="81"/>
      <c r="BF588" s="140"/>
    </row>
    <row r="589" spans="1:59">
      <c r="A589" s="77" t="s">
        <v>277</v>
      </c>
      <c r="B589" s="265" t="str" cm="1">
        <f t="array" ref="B589">IF(
    B581="",
    "",
    _xlfn.IFS(
        B581=BA2, VLOOKUP(B585,BD15:BG999,2,0),
        B581=BA3, VLOOKUP(B585,BL15:BO779,2,0),
        B581=BA4, VLOOKUP(B585,BS15:BV408,2,0)
    )
)</f>
        <v/>
      </c>
      <c r="C589" s="266"/>
      <c r="D589" s="266"/>
      <c r="E589" s="266"/>
      <c r="F589" s="266"/>
      <c r="G589" s="266"/>
      <c r="H589" s="266"/>
      <c r="I589" s="266"/>
      <c r="J589" s="266"/>
      <c r="K589" s="266"/>
      <c r="L589" s="266"/>
      <c r="M589" s="266"/>
      <c r="N589" s="266"/>
      <c r="O589" s="266"/>
      <c r="P589" s="104" t="s">
        <v>883</v>
      </c>
      <c r="BF589" s="140"/>
    </row>
    <row r="590" spans="1:59" ht="6" customHeight="1">
      <c r="B590" s="81"/>
      <c r="C590" s="81"/>
      <c r="D590" s="81"/>
      <c r="E590" s="81"/>
      <c r="F590" s="81"/>
      <c r="G590" s="81"/>
      <c r="H590" s="81"/>
      <c r="I590" s="81"/>
      <c r="J590" s="81"/>
      <c r="K590" s="81"/>
      <c r="L590" s="81"/>
      <c r="M590" s="81"/>
      <c r="N590" s="81"/>
      <c r="O590" s="81"/>
      <c r="P590" s="81"/>
      <c r="BF590" s="140"/>
    </row>
    <row r="591" spans="1:59">
      <c r="A591" s="77" t="s">
        <v>278</v>
      </c>
      <c r="B591" s="272"/>
      <c r="C591" s="273"/>
      <c r="D591" s="273"/>
      <c r="E591" s="273"/>
      <c r="F591" s="273"/>
      <c r="G591" s="273"/>
      <c r="H591" s="273"/>
      <c r="I591" s="273"/>
      <c r="J591" s="273"/>
      <c r="K591" s="273"/>
      <c r="L591" s="273"/>
      <c r="M591" s="273"/>
      <c r="N591" s="273"/>
      <c r="O591" s="273"/>
      <c r="P591" s="274"/>
      <c r="BF591" s="140"/>
    </row>
    <row r="592" spans="1:59" ht="6" customHeight="1">
      <c r="B592" s="81"/>
      <c r="C592" s="81"/>
      <c r="D592" s="81"/>
      <c r="E592" s="81"/>
      <c r="F592" s="81"/>
      <c r="G592" s="81"/>
      <c r="H592" s="81"/>
      <c r="I592" s="81"/>
      <c r="J592" s="81"/>
      <c r="K592" s="81"/>
      <c r="L592" s="81"/>
      <c r="M592" s="81"/>
      <c r="N592" s="81"/>
      <c r="O592" s="81"/>
      <c r="P592" s="81"/>
      <c r="BF592" s="140"/>
    </row>
    <row r="593" spans="1:58">
      <c r="A593" s="77" t="s">
        <v>279</v>
      </c>
      <c r="B593" s="261"/>
      <c r="C593" s="262"/>
      <c r="D593" s="262"/>
      <c r="E593" s="262"/>
      <c r="F593" s="262"/>
      <c r="G593" s="262"/>
      <c r="H593" s="262"/>
      <c r="I593" s="262"/>
      <c r="J593" s="262"/>
      <c r="K593" s="262"/>
      <c r="L593" s="262"/>
      <c r="M593" s="262"/>
      <c r="N593" s="262"/>
      <c r="O593" s="262"/>
      <c r="P593" s="105" t="s">
        <v>1093</v>
      </c>
      <c r="BF593" s="140"/>
    </row>
    <row r="594" spans="1:58" ht="6" customHeight="1">
      <c r="B594" s="81"/>
      <c r="C594" s="81"/>
      <c r="D594" s="81"/>
      <c r="E594" s="81"/>
      <c r="F594" s="81"/>
      <c r="G594" s="81"/>
      <c r="H594" s="81"/>
      <c r="I594" s="81"/>
      <c r="J594" s="81"/>
      <c r="K594" s="81"/>
      <c r="L594" s="81"/>
      <c r="M594" s="81"/>
      <c r="N594" s="81"/>
      <c r="O594" s="81"/>
      <c r="P594" s="81"/>
      <c r="BF594" s="140"/>
    </row>
    <row r="595" spans="1:58">
      <c r="A595" s="77" t="s">
        <v>280</v>
      </c>
      <c r="B595" s="299" t="str" cm="1">
        <f t="array" ref="B595">IF(
    OR(B581=B5, B581=B6, B581=B7),
    "",
    IFERROR(
        _xlfn.IFS(
            B581=BA2, VLOOKUP(B585, BD15:BG999, 4, 0),
            B581=BA3, VLOOKUP(B585, BL15:BO779, 4, 0),
            B581=BA4, VLOOKUP(B585, BS15:BV408, 4, 0)
        ) * B593,
        ""
    )
)</f>
        <v/>
      </c>
      <c r="C595" s="300"/>
      <c r="D595" s="300"/>
      <c r="E595" s="300"/>
      <c r="F595" s="300"/>
      <c r="G595" s="300"/>
      <c r="H595" s="300"/>
      <c r="I595" s="300"/>
      <c r="J595" s="300"/>
      <c r="K595" s="300"/>
      <c r="L595" s="300"/>
      <c r="M595" s="300"/>
      <c r="N595" s="300"/>
      <c r="O595" s="300"/>
      <c r="P595" s="138" t="s">
        <v>281</v>
      </c>
      <c r="BF595" s="140"/>
    </row>
    <row r="596" spans="1:58" ht="6" customHeight="1">
      <c r="B596" s="81"/>
      <c r="C596" s="81"/>
      <c r="D596" s="81"/>
      <c r="E596" s="81"/>
      <c r="F596" s="81"/>
      <c r="G596" s="81"/>
      <c r="H596" s="81"/>
      <c r="I596" s="81"/>
      <c r="J596" s="81"/>
      <c r="K596" s="81"/>
      <c r="L596" s="81"/>
      <c r="M596" s="81"/>
      <c r="N596" s="81"/>
      <c r="O596" s="81"/>
      <c r="P596" s="81"/>
      <c r="BF596" s="140"/>
    </row>
    <row r="597" spans="1:58">
      <c r="A597" s="106" t="s">
        <v>285</v>
      </c>
      <c r="B597" s="275"/>
      <c r="C597" s="276"/>
      <c r="D597" s="276"/>
      <c r="E597" s="276"/>
      <c r="F597" s="276"/>
      <c r="G597" s="276"/>
      <c r="H597" s="276"/>
      <c r="I597" s="276"/>
      <c r="J597" s="276"/>
      <c r="K597" s="276"/>
      <c r="L597" s="276"/>
      <c r="M597" s="276"/>
      <c r="N597" s="276"/>
      <c r="O597" s="276"/>
      <c r="P597" s="107" t="s">
        <v>49</v>
      </c>
      <c r="BF597" s="140"/>
    </row>
    <row r="598" spans="1:58" ht="6" customHeight="1">
      <c r="A598" s="224"/>
      <c r="B598" s="81"/>
      <c r="C598" s="81"/>
      <c r="D598" s="81"/>
      <c r="E598" s="81"/>
      <c r="F598" s="81"/>
      <c r="G598" s="81"/>
      <c r="H598" s="81"/>
      <c r="I598" s="81"/>
      <c r="J598" s="81"/>
      <c r="K598" s="81"/>
      <c r="L598" s="81"/>
      <c r="M598" s="81"/>
      <c r="N598" s="81"/>
      <c r="O598" s="81"/>
      <c r="P598" s="81"/>
      <c r="BF598" s="140"/>
    </row>
    <row r="599" spans="1:58">
      <c r="A599" s="106" t="s">
        <v>286</v>
      </c>
      <c r="B599" s="290" t="str">
        <f>IF(
    B581="",
    "",
    ROUNDDOWN(
        IF(B581=BA2, IF(B589&gt;=90, B597/1, B597/2),
        IF(OR(B581=BA3, B581=BA4), B597/2,
        IF(B581=BA5, B597/3,
        IF(B581=BA6, B597/1,
        IF(B581=BA7, B597/2,
        ""))))),0)
)</f>
        <v/>
      </c>
      <c r="C599" s="291"/>
      <c r="D599" s="291"/>
      <c r="E599" s="291"/>
      <c r="F599" s="291"/>
      <c r="G599" s="291"/>
      <c r="H599" s="291"/>
      <c r="I599" s="291"/>
      <c r="J599" s="291"/>
      <c r="K599" s="291"/>
      <c r="L599" s="291"/>
      <c r="M599" s="291"/>
      <c r="N599" s="291"/>
      <c r="O599" s="291"/>
      <c r="P599" s="108" t="s">
        <v>49</v>
      </c>
      <c r="BF599" s="140"/>
    </row>
    <row r="600" spans="1:58" ht="6" customHeight="1">
      <c r="A600" s="224"/>
      <c r="B600" s="81"/>
      <c r="C600" s="81"/>
      <c r="D600" s="81"/>
      <c r="E600" s="81"/>
      <c r="F600" s="81"/>
      <c r="G600" s="81"/>
      <c r="H600" s="81"/>
      <c r="I600" s="81"/>
      <c r="J600" s="81"/>
      <c r="K600" s="81"/>
      <c r="L600" s="81"/>
      <c r="M600" s="81"/>
      <c r="N600" s="81"/>
      <c r="O600" s="81"/>
      <c r="P600" s="81"/>
      <c r="BF600" s="140"/>
    </row>
    <row r="601" spans="1:58">
      <c r="A601" s="106" t="s">
        <v>287</v>
      </c>
      <c r="B601" s="290" t="str" cm="1">
        <f t="array" ref="B601">IF(
    B581="",
    "",
    IF(
        OR(B581=BA6, B581=BA7),
        B599,
        _xlfn.IFS(
            B581=BA2, VLOOKUP(B585,BD15:BF999,3,0),
            B581=BA3, VLOOKUP(B585,BL15:BN779,3,0),
            B581=BA4, VLOOKUP(B585,BS15:BU408,3,0),
            B581=BA5, VLOOKUP(B585,BY15:BZ21,2,0)
        ) * 1000
    )
)</f>
        <v/>
      </c>
      <c r="C601" s="291"/>
      <c r="D601" s="291"/>
      <c r="E601" s="291"/>
      <c r="F601" s="291"/>
      <c r="G601" s="291"/>
      <c r="H601" s="291"/>
      <c r="I601" s="291"/>
      <c r="J601" s="291"/>
      <c r="K601" s="291"/>
      <c r="L601" s="291"/>
      <c r="M601" s="291"/>
      <c r="N601" s="291"/>
      <c r="O601" s="291"/>
      <c r="P601" s="108" t="s">
        <v>49</v>
      </c>
      <c r="BF601" s="140"/>
    </row>
    <row r="602" spans="1:58" ht="6" customHeight="1">
      <c r="A602" s="224"/>
      <c r="B602" s="81"/>
      <c r="C602" s="81"/>
      <c r="D602" s="81"/>
      <c r="E602" s="81"/>
      <c r="F602" s="81"/>
      <c r="G602" s="81"/>
      <c r="H602" s="81"/>
      <c r="I602" s="81"/>
      <c r="J602" s="81"/>
      <c r="K602" s="81"/>
      <c r="L602" s="81"/>
      <c r="M602" s="81"/>
      <c r="N602" s="81"/>
      <c r="O602" s="81"/>
      <c r="P602" s="81"/>
      <c r="BF602" s="140"/>
    </row>
    <row r="603" spans="1:58">
      <c r="A603" s="106" t="s">
        <v>1141</v>
      </c>
      <c r="B603" s="290" t="str">
        <f>IF(B581="","",ROUNDDOWN(MIN(B599,B601),-3))</f>
        <v/>
      </c>
      <c r="C603" s="291"/>
      <c r="D603" s="291"/>
      <c r="E603" s="291"/>
      <c r="F603" s="291"/>
      <c r="G603" s="291"/>
      <c r="H603" s="291"/>
      <c r="I603" s="291"/>
      <c r="J603" s="291"/>
      <c r="K603" s="291"/>
      <c r="L603" s="291"/>
      <c r="M603" s="291"/>
      <c r="N603" s="291"/>
      <c r="O603" s="291"/>
      <c r="P603" s="108" t="s">
        <v>49</v>
      </c>
      <c r="BF603" s="140"/>
    </row>
    <row r="604" spans="1:58" ht="6" customHeight="1">
      <c r="A604" s="224"/>
      <c r="B604" s="81"/>
      <c r="C604" s="81"/>
      <c r="D604" s="81"/>
      <c r="E604" s="81"/>
      <c r="F604" s="81"/>
      <c r="G604" s="81"/>
      <c r="H604" s="81"/>
      <c r="I604" s="81"/>
      <c r="J604" s="81"/>
      <c r="K604" s="81"/>
      <c r="L604" s="81"/>
      <c r="M604" s="81"/>
      <c r="N604" s="81"/>
      <c r="O604" s="81"/>
      <c r="P604" s="81"/>
      <c r="BF604" s="140"/>
    </row>
    <row r="605" spans="1:58">
      <c r="A605" s="106" t="s">
        <v>1148</v>
      </c>
      <c r="B605" s="290" t="str">
        <f>IF(B581="","",B603*B593)</f>
        <v/>
      </c>
      <c r="C605" s="291"/>
      <c r="D605" s="291"/>
      <c r="E605" s="291"/>
      <c r="F605" s="291"/>
      <c r="G605" s="291"/>
      <c r="H605" s="291"/>
      <c r="I605" s="291"/>
      <c r="J605" s="291"/>
      <c r="K605" s="291"/>
      <c r="L605" s="291"/>
      <c r="M605" s="291"/>
      <c r="N605" s="291"/>
      <c r="O605" s="291"/>
      <c r="P605" s="108" t="s">
        <v>49</v>
      </c>
      <c r="BF605" s="140"/>
    </row>
    <row r="606" spans="1:58" ht="6" customHeight="1">
      <c r="A606" s="224"/>
      <c r="B606" s="81"/>
      <c r="C606" s="81"/>
      <c r="D606" s="81"/>
      <c r="E606" s="81"/>
      <c r="F606" s="81"/>
      <c r="G606" s="81"/>
      <c r="H606" s="81"/>
      <c r="I606" s="81"/>
      <c r="J606" s="81"/>
      <c r="K606" s="81"/>
      <c r="L606" s="81"/>
      <c r="M606" s="81"/>
      <c r="N606" s="81"/>
      <c r="O606" s="81"/>
      <c r="P606" s="81"/>
      <c r="BF606" s="140"/>
    </row>
    <row r="607" spans="1:58">
      <c r="A607" s="106" t="s">
        <v>288</v>
      </c>
      <c r="B607" s="275"/>
      <c r="C607" s="276"/>
      <c r="D607" s="276"/>
      <c r="E607" s="276"/>
      <c r="F607" s="276"/>
      <c r="G607" s="276"/>
      <c r="H607" s="276"/>
      <c r="I607" s="276"/>
      <c r="J607" s="276"/>
      <c r="K607" s="276"/>
      <c r="L607" s="276"/>
      <c r="M607" s="276"/>
      <c r="N607" s="276"/>
      <c r="O607" s="276"/>
      <c r="P607" s="107" t="s">
        <v>49</v>
      </c>
      <c r="BF607" s="140"/>
    </row>
    <row r="608" spans="1:58" ht="6" customHeight="1">
      <c r="A608" s="224"/>
      <c r="B608" s="81"/>
      <c r="C608" s="81"/>
      <c r="D608" s="81"/>
      <c r="E608" s="81"/>
      <c r="F608" s="81"/>
      <c r="G608" s="81"/>
      <c r="H608" s="81"/>
      <c r="I608" s="81"/>
      <c r="J608" s="81"/>
      <c r="K608" s="81"/>
      <c r="L608" s="81"/>
      <c r="M608" s="81"/>
      <c r="N608" s="81"/>
      <c r="O608" s="81"/>
      <c r="P608" s="81"/>
      <c r="BF608" s="140"/>
    </row>
    <row r="609" spans="1:58">
      <c r="A609" s="106" t="s">
        <v>289</v>
      </c>
      <c r="B609" s="290" t="str">
        <f>IF(B581="","",IF(B581=BA5,0,B607))</f>
        <v/>
      </c>
      <c r="C609" s="291"/>
      <c r="D609" s="291"/>
      <c r="E609" s="291"/>
      <c r="F609" s="291"/>
      <c r="G609" s="291"/>
      <c r="H609" s="291"/>
      <c r="I609" s="291"/>
      <c r="J609" s="291"/>
      <c r="K609" s="291"/>
      <c r="L609" s="291"/>
      <c r="M609" s="291"/>
      <c r="N609" s="291"/>
      <c r="O609" s="291"/>
      <c r="P609" s="108" t="s">
        <v>49</v>
      </c>
      <c r="BF609" s="140"/>
    </row>
    <row r="610" spans="1:58" ht="6" customHeight="1">
      <c r="A610" s="224"/>
      <c r="B610" s="81"/>
      <c r="C610" s="81"/>
      <c r="D610" s="81"/>
      <c r="E610" s="81"/>
      <c r="F610" s="81"/>
      <c r="G610" s="81"/>
      <c r="H610" s="81"/>
      <c r="I610" s="81"/>
      <c r="J610" s="81"/>
      <c r="K610" s="81"/>
      <c r="L610" s="81"/>
      <c r="M610" s="81"/>
      <c r="N610" s="81"/>
      <c r="O610" s="81"/>
      <c r="P610" s="81"/>
      <c r="BF610" s="140"/>
    </row>
    <row r="611" spans="1:58">
      <c r="A611" s="106" t="s">
        <v>882</v>
      </c>
      <c r="B611" s="288" t="str">
        <f>IF(B581="","",ROUNDDOWN(B609,-3))</f>
        <v/>
      </c>
      <c r="C611" s="289"/>
      <c r="D611" s="289"/>
      <c r="E611" s="289"/>
      <c r="F611" s="289"/>
      <c r="G611" s="289"/>
      <c r="H611" s="289"/>
      <c r="I611" s="289"/>
      <c r="J611" s="289"/>
      <c r="K611" s="289"/>
      <c r="L611" s="289"/>
      <c r="M611" s="289"/>
      <c r="N611" s="289"/>
      <c r="O611" s="289"/>
      <c r="P611" s="109" t="s">
        <v>49</v>
      </c>
      <c r="BF611" s="140"/>
    </row>
    <row r="612" spans="1:58" ht="6" customHeight="1">
      <c r="A612" s="224"/>
      <c r="B612" s="81"/>
      <c r="C612" s="81"/>
      <c r="D612" s="81"/>
      <c r="E612" s="81"/>
      <c r="F612" s="81"/>
      <c r="G612" s="81"/>
      <c r="H612" s="81"/>
      <c r="I612" s="81"/>
      <c r="J612" s="81"/>
      <c r="K612" s="81"/>
      <c r="L612" s="81"/>
      <c r="M612" s="81"/>
      <c r="N612" s="81"/>
      <c r="O612" s="81"/>
      <c r="P612" s="81"/>
      <c r="BF612" s="140"/>
    </row>
    <row r="613" spans="1:58">
      <c r="A613" s="106" t="s">
        <v>1149</v>
      </c>
      <c r="B613" s="288" t="str">
        <f>IF(B581="","",SUM(B605,B611))</f>
        <v/>
      </c>
      <c r="C613" s="289"/>
      <c r="D613" s="289"/>
      <c r="E613" s="289"/>
      <c r="F613" s="289"/>
      <c r="G613" s="289"/>
      <c r="H613" s="289"/>
      <c r="I613" s="289"/>
      <c r="J613" s="289"/>
      <c r="K613" s="289"/>
      <c r="L613" s="289"/>
      <c r="M613" s="289"/>
      <c r="N613" s="289"/>
      <c r="O613" s="289"/>
      <c r="P613" s="109" t="s">
        <v>49</v>
      </c>
      <c r="BF613" s="140"/>
    </row>
    <row r="614" spans="1:58" ht="6" customHeight="1">
      <c r="B614" s="81"/>
      <c r="C614" s="81"/>
      <c r="D614" s="81"/>
      <c r="E614" s="81"/>
      <c r="F614" s="81"/>
      <c r="G614" s="81"/>
      <c r="H614" s="81"/>
      <c r="I614" s="81"/>
      <c r="J614" s="81"/>
      <c r="K614" s="81"/>
      <c r="L614" s="81"/>
      <c r="M614" s="81"/>
      <c r="N614" s="81"/>
      <c r="O614" s="81"/>
      <c r="P614" s="81"/>
      <c r="BF614" s="140"/>
    </row>
    <row r="615" spans="1:58" ht="22.2">
      <c r="A615" s="133" t="s">
        <v>296</v>
      </c>
      <c r="B615" s="134"/>
      <c r="C615" s="134"/>
      <c r="D615" s="134"/>
      <c r="E615" s="134"/>
      <c r="F615" s="134"/>
      <c r="G615" s="134"/>
      <c r="H615" s="134"/>
      <c r="I615" s="134"/>
      <c r="J615" s="134"/>
      <c r="K615" s="134"/>
      <c r="L615" s="134"/>
      <c r="M615" s="134"/>
      <c r="N615" s="134"/>
      <c r="O615" s="134"/>
      <c r="P615" s="135"/>
      <c r="U615" s="137"/>
      <c r="BF615" s="140"/>
    </row>
    <row r="616" spans="1:58" ht="6" customHeight="1">
      <c r="B616" s="81"/>
      <c r="C616" s="81"/>
      <c r="D616" s="81"/>
      <c r="E616" s="81"/>
      <c r="F616" s="81"/>
      <c r="G616" s="81"/>
      <c r="H616" s="81"/>
      <c r="I616" s="81"/>
      <c r="J616" s="81"/>
      <c r="K616" s="81"/>
      <c r="L616" s="81"/>
      <c r="M616" s="81"/>
      <c r="N616" s="81"/>
      <c r="O616" s="81"/>
      <c r="P616" s="81"/>
      <c r="U616" s="220" t="s">
        <v>956</v>
      </c>
      <c r="BF616" s="140"/>
    </row>
    <row r="617" spans="1:58">
      <c r="A617" s="106" t="s">
        <v>290</v>
      </c>
      <c r="B617" s="290">
        <f>SUM(B453*B449,B463,B489*B485,B499,B525*B521,B535,B561*B557,B571,B597*B593,B607)</f>
        <v>0</v>
      </c>
      <c r="C617" s="291"/>
      <c r="D617" s="291"/>
      <c r="E617" s="291"/>
      <c r="F617" s="291"/>
      <c r="G617" s="291"/>
      <c r="H617" s="291"/>
      <c r="I617" s="291"/>
      <c r="J617" s="291"/>
      <c r="K617" s="291"/>
      <c r="L617" s="291"/>
      <c r="M617" s="291"/>
      <c r="N617" s="291"/>
      <c r="O617" s="291"/>
      <c r="P617" s="108" t="s">
        <v>295</v>
      </c>
      <c r="U617" s="136">
        <f>SUM(B453*B449,B489*B485,B525*B521,B561*B557,B597*B593)</f>
        <v>0</v>
      </c>
      <c r="BF617" s="140"/>
    </row>
    <row r="618" spans="1:58" ht="6" customHeight="1">
      <c r="B618" s="81"/>
      <c r="C618" s="81"/>
      <c r="D618" s="81"/>
      <c r="E618" s="81"/>
      <c r="F618" s="81"/>
      <c r="G618" s="81"/>
      <c r="H618" s="81"/>
      <c r="I618" s="81"/>
      <c r="J618" s="81"/>
      <c r="K618" s="81"/>
      <c r="L618" s="81"/>
      <c r="M618" s="81"/>
      <c r="N618" s="81"/>
      <c r="O618" s="81"/>
      <c r="P618" s="81"/>
      <c r="BF618" s="140"/>
    </row>
    <row r="619" spans="1:58">
      <c r="A619" s="106" t="s">
        <v>291</v>
      </c>
      <c r="B619" s="275"/>
      <c r="C619" s="276"/>
      <c r="D619" s="276"/>
      <c r="E619" s="276"/>
      <c r="F619" s="276"/>
      <c r="G619" s="276"/>
      <c r="H619" s="276"/>
      <c r="I619" s="276"/>
      <c r="J619" s="276"/>
      <c r="K619" s="276"/>
      <c r="L619" s="276"/>
      <c r="M619" s="276"/>
      <c r="N619" s="276"/>
      <c r="O619" s="276"/>
      <c r="P619" s="107" t="s">
        <v>295</v>
      </c>
      <c r="BF619" s="140"/>
    </row>
    <row r="620" spans="1:58" ht="6" customHeight="1">
      <c r="B620" s="81"/>
      <c r="C620" s="81"/>
      <c r="D620" s="81"/>
      <c r="E620" s="81"/>
      <c r="F620" s="81"/>
      <c r="G620" s="81"/>
      <c r="H620" s="81"/>
      <c r="I620" s="81"/>
      <c r="J620" s="81"/>
      <c r="K620" s="81"/>
      <c r="L620" s="81"/>
      <c r="M620" s="81"/>
      <c r="N620" s="81"/>
      <c r="O620" s="81"/>
      <c r="P620" s="81"/>
      <c r="BF620" s="140"/>
    </row>
    <row r="621" spans="1:58">
      <c r="A621" s="106" t="s">
        <v>293</v>
      </c>
      <c r="B621" s="290">
        <f>B617-B619</f>
        <v>0</v>
      </c>
      <c r="C621" s="291"/>
      <c r="D621" s="291"/>
      <c r="E621" s="291"/>
      <c r="F621" s="291"/>
      <c r="G621" s="291"/>
      <c r="H621" s="291"/>
      <c r="I621" s="291"/>
      <c r="J621" s="291"/>
      <c r="K621" s="291"/>
      <c r="L621" s="291"/>
      <c r="M621" s="291"/>
      <c r="N621" s="291"/>
      <c r="O621" s="291"/>
      <c r="P621" s="108" t="s">
        <v>49</v>
      </c>
      <c r="BF621" s="140"/>
    </row>
    <row r="622" spans="1:58" ht="6" customHeight="1">
      <c r="B622" s="81"/>
      <c r="C622" s="81"/>
      <c r="D622" s="81"/>
      <c r="E622" s="81"/>
      <c r="F622" s="81"/>
      <c r="G622" s="81"/>
      <c r="H622" s="81"/>
      <c r="I622" s="81"/>
      <c r="J622" s="81"/>
      <c r="K622" s="81"/>
      <c r="L622" s="81"/>
      <c r="M622" s="81"/>
      <c r="N622" s="81"/>
      <c r="O622" s="81"/>
      <c r="P622" s="81"/>
      <c r="BF622" s="140"/>
    </row>
    <row r="623" spans="1:58">
      <c r="A623" s="106" t="s">
        <v>294</v>
      </c>
      <c r="B623" s="290">
        <f>SUM(B469,B505,B541,B577,B613)</f>
        <v>0</v>
      </c>
      <c r="C623" s="291"/>
      <c r="D623" s="291"/>
      <c r="E623" s="291"/>
      <c r="F623" s="291"/>
      <c r="G623" s="291"/>
      <c r="H623" s="291"/>
      <c r="I623" s="291"/>
      <c r="J623" s="291"/>
      <c r="K623" s="291"/>
      <c r="L623" s="291"/>
      <c r="M623" s="291"/>
      <c r="N623" s="291"/>
      <c r="O623" s="291"/>
      <c r="P623" s="108" t="s">
        <v>49</v>
      </c>
      <c r="BF623" s="140"/>
    </row>
    <row r="624" spans="1:58" ht="6" customHeight="1">
      <c r="B624" s="81"/>
      <c r="C624" s="81"/>
      <c r="D624" s="81"/>
      <c r="E624" s="81"/>
      <c r="F624" s="81"/>
      <c r="G624" s="81"/>
      <c r="H624" s="81"/>
      <c r="I624" s="81"/>
      <c r="J624" s="81"/>
      <c r="K624" s="81"/>
      <c r="L624" s="81"/>
      <c r="M624" s="81"/>
      <c r="N624" s="81"/>
      <c r="O624" s="81"/>
      <c r="P624" s="81"/>
      <c r="BF624" s="140"/>
    </row>
    <row r="625" spans="1:58">
      <c r="A625" s="106" t="s">
        <v>292</v>
      </c>
      <c r="B625" s="290">
        <f>MIN(B621,B623)</f>
        <v>0</v>
      </c>
      <c r="C625" s="291"/>
      <c r="D625" s="291"/>
      <c r="E625" s="291"/>
      <c r="F625" s="291"/>
      <c r="G625" s="291"/>
      <c r="H625" s="291"/>
      <c r="I625" s="291"/>
      <c r="J625" s="291"/>
      <c r="K625" s="291"/>
      <c r="L625" s="291"/>
      <c r="M625" s="291"/>
      <c r="N625" s="291"/>
      <c r="O625" s="291"/>
      <c r="P625" s="108" t="s">
        <v>49</v>
      </c>
      <c r="BF625" s="140"/>
    </row>
    <row r="626" spans="1:58" ht="6" customHeight="1">
      <c r="B626" s="81"/>
      <c r="C626" s="81"/>
      <c r="D626" s="81"/>
      <c r="E626" s="81"/>
      <c r="F626" s="81"/>
      <c r="G626" s="81"/>
      <c r="H626" s="81"/>
      <c r="I626" s="81"/>
      <c r="J626" s="81"/>
      <c r="K626" s="81"/>
      <c r="L626" s="81"/>
      <c r="M626" s="81"/>
      <c r="N626" s="81"/>
      <c r="O626" s="81"/>
      <c r="P626" s="81"/>
      <c r="BF626" s="140"/>
    </row>
    <row r="627" spans="1:58" ht="24.75" customHeight="1">
      <c r="A627" s="264" t="s">
        <v>960</v>
      </c>
      <c r="B627" s="264"/>
      <c r="C627" s="264"/>
      <c r="D627" s="264"/>
      <c r="E627" s="264"/>
      <c r="F627" s="264"/>
      <c r="G627" s="264"/>
      <c r="H627" s="264"/>
      <c r="I627" s="264"/>
      <c r="J627" s="264"/>
      <c r="K627" s="264"/>
      <c r="L627" s="264"/>
      <c r="M627" s="264"/>
      <c r="N627" s="264"/>
      <c r="O627" s="264"/>
      <c r="P627" s="264"/>
      <c r="BF627" s="140"/>
    </row>
    <row r="628" spans="1:58" ht="6" customHeight="1">
      <c r="BF628" s="140"/>
    </row>
    <row r="629" spans="1:58">
      <c r="A629" s="77" t="s">
        <v>884</v>
      </c>
      <c r="B629" s="272"/>
      <c r="C629" s="273"/>
      <c r="D629" s="273"/>
      <c r="E629" s="273"/>
      <c r="F629" s="273"/>
      <c r="G629" s="273"/>
      <c r="H629" s="273"/>
      <c r="I629" s="273"/>
      <c r="J629" s="273"/>
      <c r="K629" s="273"/>
      <c r="L629" s="273"/>
      <c r="M629" s="273"/>
      <c r="N629" s="273"/>
      <c r="O629" s="273"/>
      <c r="P629" s="274"/>
      <c r="BF629" s="140"/>
    </row>
    <row r="630" spans="1:58" ht="6" customHeight="1">
      <c r="B630" s="81"/>
      <c r="C630" s="81"/>
      <c r="D630" s="81"/>
      <c r="E630" s="81"/>
      <c r="F630" s="81"/>
      <c r="G630" s="81"/>
      <c r="H630" s="81"/>
      <c r="I630" s="81"/>
      <c r="J630" s="81"/>
      <c r="K630" s="81"/>
      <c r="L630" s="81"/>
      <c r="M630" s="81"/>
      <c r="N630" s="81"/>
      <c r="O630" s="81"/>
      <c r="P630" s="81"/>
      <c r="BF630" s="140"/>
    </row>
    <row r="631" spans="1:58" ht="24.75" customHeight="1">
      <c r="A631" s="264" t="s">
        <v>961</v>
      </c>
      <c r="B631" s="264"/>
      <c r="C631" s="264"/>
      <c r="D631" s="264"/>
      <c r="E631" s="264"/>
      <c r="F631" s="264"/>
      <c r="G631" s="264"/>
      <c r="H631" s="264"/>
      <c r="I631" s="264"/>
      <c r="J631" s="264"/>
      <c r="K631" s="264"/>
      <c r="L631" s="264"/>
      <c r="M631" s="264"/>
      <c r="N631" s="264"/>
      <c r="O631" s="264"/>
      <c r="P631" s="264"/>
      <c r="BF631" s="140"/>
    </row>
    <row r="632" spans="1:58" ht="6" customHeight="1">
      <c r="A632" s="131"/>
      <c r="B632" s="81"/>
      <c r="C632" s="81"/>
      <c r="D632" s="81"/>
      <c r="E632" s="81"/>
      <c r="F632" s="81"/>
      <c r="G632" s="81"/>
      <c r="H632" s="81"/>
      <c r="I632" s="81"/>
      <c r="J632" s="81"/>
      <c r="K632" s="81"/>
      <c r="L632" s="81"/>
      <c r="M632" s="81"/>
      <c r="N632" s="81"/>
      <c r="O632" s="81"/>
      <c r="P632" s="81"/>
      <c r="BF632" s="140"/>
    </row>
    <row r="633" spans="1:58" ht="22.2">
      <c r="A633" s="312" t="s">
        <v>962</v>
      </c>
      <c r="B633" s="312"/>
      <c r="C633" s="312"/>
      <c r="D633" s="312"/>
      <c r="E633" s="312"/>
      <c r="F633" s="312"/>
      <c r="G633" s="312"/>
      <c r="H633" s="312"/>
      <c r="I633" s="312"/>
      <c r="J633" s="312"/>
      <c r="K633" s="312"/>
      <c r="L633" s="312"/>
      <c r="M633" s="312"/>
      <c r="N633" s="312"/>
      <c r="O633" s="312"/>
      <c r="P633" s="312"/>
      <c r="BF633" s="140"/>
    </row>
    <row r="634" spans="1:58" ht="6" customHeight="1">
      <c r="B634" s="81"/>
      <c r="C634" s="81"/>
      <c r="D634" s="81"/>
      <c r="E634" s="81"/>
      <c r="F634" s="81"/>
      <c r="G634" s="81"/>
      <c r="H634" s="81"/>
      <c r="I634" s="81"/>
      <c r="J634" s="81"/>
      <c r="K634" s="81"/>
      <c r="L634" s="81"/>
      <c r="M634" s="81"/>
      <c r="N634" s="81"/>
      <c r="O634" s="81"/>
      <c r="P634" s="81"/>
      <c r="BF634" s="140"/>
    </row>
    <row r="635" spans="1:58">
      <c r="A635" s="113"/>
      <c r="B635" s="309" t="s">
        <v>912</v>
      </c>
      <c r="C635" s="309"/>
      <c r="D635" s="309"/>
      <c r="E635" s="309" t="s">
        <v>913</v>
      </c>
      <c r="F635" s="309"/>
      <c r="G635" s="309"/>
      <c r="H635" s="309" t="s">
        <v>917</v>
      </c>
      <c r="I635" s="309"/>
      <c r="J635" s="309"/>
      <c r="K635" s="309" t="s">
        <v>914</v>
      </c>
      <c r="L635" s="309"/>
      <c r="M635" s="309"/>
      <c r="N635" s="309" t="s">
        <v>915</v>
      </c>
      <c r="O635" s="309"/>
      <c r="P635" s="309"/>
      <c r="BF635" s="140"/>
    </row>
    <row r="636" spans="1:58" ht="19.2">
      <c r="A636" s="83">
        <v>1</v>
      </c>
      <c r="B636" s="292"/>
      <c r="C636" s="292"/>
      <c r="D636" s="292"/>
      <c r="E636" s="292"/>
      <c r="F636" s="292"/>
      <c r="G636" s="292"/>
      <c r="H636" s="292"/>
      <c r="I636" s="292"/>
      <c r="J636" s="292"/>
      <c r="K636" s="292"/>
      <c r="L636" s="292"/>
      <c r="M636" s="292"/>
      <c r="N636" s="283" t="str" cm="1">
        <f t="array" ref="N636">IF(K636="","",
_xlfn.IFS(
E636=$BA$2,VLOOKUP(K636,$BD$15:$BG$999,2,0),
E636=$BA$3,VLOOKUP(K636,$BL$15:$BO$779,2,0),
E636=$BA$4,VLOOKUP(K636,$BS$15:$BV$408,2,0)
)
)</f>
        <v/>
      </c>
      <c r="O636" s="284"/>
      <c r="P636" s="310"/>
      <c r="W636" s="130"/>
      <c r="BF636" s="140"/>
    </row>
    <row r="637" spans="1:58">
      <c r="A637" s="83">
        <v>2</v>
      </c>
      <c r="B637" s="265"/>
      <c r="C637" s="266"/>
      <c r="D637" s="267"/>
      <c r="E637" s="265"/>
      <c r="F637" s="266"/>
      <c r="G637" s="267"/>
      <c r="H637" s="265"/>
      <c r="I637" s="266"/>
      <c r="J637" s="267"/>
      <c r="K637" s="265"/>
      <c r="L637" s="266"/>
      <c r="M637" s="267"/>
      <c r="N637" s="311" t="str" cm="1">
        <f t="array" ref="N637">IF(K637="","",
_xlfn.IFS(
E637=$BA$2,VLOOKUP(K637,$BD$15:$BG$999,2,0),
E637=$BA$3,VLOOKUP(K637,$BL$15:$BO$779,2,0),
E637=$BA$4,VLOOKUP(K637,$BS$15:$BV$408,2,0)
)
)</f>
        <v/>
      </c>
      <c r="O637" s="311"/>
      <c r="P637" s="311"/>
      <c r="BF637" s="140"/>
    </row>
    <row r="638" spans="1:58">
      <c r="A638" s="83">
        <v>3</v>
      </c>
      <c r="B638" s="292"/>
      <c r="C638" s="292"/>
      <c r="D638" s="292"/>
      <c r="E638" s="292"/>
      <c r="F638" s="292"/>
      <c r="G638" s="292"/>
      <c r="H638" s="292"/>
      <c r="I638" s="292"/>
      <c r="J638" s="292"/>
      <c r="K638" s="265"/>
      <c r="L638" s="266"/>
      <c r="M638" s="267"/>
      <c r="N638" s="311" t="str" cm="1">
        <f t="array" ref="N638">IF(K638="","",
_xlfn.IFS(
E638=$BA$2,VLOOKUP(K638,$BD$15:$BG$999,2,0),
E638=$BA$3,VLOOKUP(K638,$BL$15:$BO$779,2,0),
E638=$BA$4,VLOOKUP(K638,$BS$15:$BV$408,2,0)
)
)</f>
        <v/>
      </c>
      <c r="O638" s="311"/>
      <c r="P638" s="311"/>
      <c r="BF638" s="140"/>
    </row>
    <row r="639" spans="1:58">
      <c r="A639" s="83">
        <v>4</v>
      </c>
      <c r="B639" s="292"/>
      <c r="C639" s="292"/>
      <c r="D639" s="292"/>
      <c r="E639" s="292"/>
      <c r="F639" s="292"/>
      <c r="G639" s="292"/>
      <c r="H639" s="292"/>
      <c r="I639" s="292"/>
      <c r="J639" s="292"/>
      <c r="K639" s="265"/>
      <c r="L639" s="266"/>
      <c r="M639" s="267"/>
      <c r="N639" s="311" t="str" cm="1">
        <f t="array" ref="N639">IF(K639="","",
_xlfn.IFS(
E639=$BA$2,VLOOKUP(K639,$BD$15:$BG$999,2,0),
E639=$BA$3,VLOOKUP(K639,$BL$15:$BO$779,2,0),
E639=$BA$4,VLOOKUP(K639,$BS$15:$BV$408,2,0)
)
)</f>
        <v/>
      </c>
      <c r="O639" s="311"/>
      <c r="P639" s="311"/>
      <c r="BF639" s="140"/>
    </row>
    <row r="640" spans="1:58">
      <c r="A640" s="83">
        <v>5</v>
      </c>
      <c r="B640" s="292"/>
      <c r="C640" s="292"/>
      <c r="D640" s="292"/>
      <c r="E640" s="292"/>
      <c r="F640" s="292"/>
      <c r="G640" s="292"/>
      <c r="H640" s="292"/>
      <c r="I640" s="292"/>
      <c r="J640" s="292"/>
      <c r="K640" s="265"/>
      <c r="L640" s="266"/>
      <c r="M640" s="267"/>
      <c r="N640" s="311" t="str" cm="1">
        <f t="array" ref="N640">IF(K640="","",
_xlfn.IFS(
E640=$BA$2,VLOOKUP(K640,$BD$15:$BG$999,2,0),
E640=$BA$3,VLOOKUP(K640,$BL$15:$BO$779,2,0),
E640=$BA$4,VLOOKUP(K640,$BS$15:$BV$408,2,0)
)
)</f>
        <v/>
      </c>
      <c r="O640" s="311"/>
      <c r="P640" s="311"/>
      <c r="BF640" s="140"/>
    </row>
    <row r="641" spans="1:58">
      <c r="A641" s="83">
        <v>6</v>
      </c>
      <c r="B641" s="292"/>
      <c r="C641" s="292"/>
      <c r="D641" s="292"/>
      <c r="E641" s="292"/>
      <c r="F641" s="292"/>
      <c r="G641" s="292"/>
      <c r="H641" s="292"/>
      <c r="I641" s="292"/>
      <c r="J641" s="292"/>
      <c r="K641" s="265"/>
      <c r="L641" s="266"/>
      <c r="M641" s="267"/>
      <c r="N641" s="311" t="str" cm="1">
        <f t="array" ref="N641">IF(K641="","",
_xlfn.IFS(
E641=$BA$2,VLOOKUP(K641,$BD$15:$BG$999,2,0),
E641=$BA$3,VLOOKUP(K641,$BL$15:$BO$779,2,0),
E641=$BA$4,VLOOKUP(K641,$BS$15:$BV$408,2,0)
)
)</f>
        <v/>
      </c>
      <c r="O641" s="311"/>
      <c r="P641" s="311"/>
      <c r="BF641" s="140"/>
    </row>
    <row r="642" spans="1:58">
      <c r="A642" s="83">
        <v>7</v>
      </c>
      <c r="B642" s="292"/>
      <c r="C642" s="292"/>
      <c r="D642" s="292"/>
      <c r="E642" s="292"/>
      <c r="F642" s="292"/>
      <c r="G642" s="292"/>
      <c r="H642" s="292"/>
      <c r="I642" s="292"/>
      <c r="J642" s="292"/>
      <c r="K642" s="265"/>
      <c r="L642" s="266"/>
      <c r="M642" s="267"/>
      <c r="N642" s="311" t="str" cm="1">
        <f t="array" ref="N642">IF(K642="","",
_xlfn.IFS(
E642=$BA$2,VLOOKUP(K642,$BD$15:$BG$999,2,0),
E642=$BA$3,VLOOKUP(K642,$BL$15:$BO$779,2,0),
E642=$BA$4,VLOOKUP(K642,$BS$15:$BV$408,2,0)
)
)</f>
        <v/>
      </c>
      <c r="O642" s="311"/>
      <c r="P642" s="311"/>
      <c r="BF642" s="140"/>
    </row>
    <row r="643" spans="1:58">
      <c r="A643" s="83">
        <v>8</v>
      </c>
      <c r="B643" s="292"/>
      <c r="C643" s="292"/>
      <c r="D643" s="292"/>
      <c r="E643" s="292"/>
      <c r="F643" s="292"/>
      <c r="G643" s="292"/>
      <c r="H643" s="292"/>
      <c r="I643" s="292"/>
      <c r="J643" s="292"/>
      <c r="K643" s="265"/>
      <c r="L643" s="266"/>
      <c r="M643" s="267"/>
      <c r="N643" s="311" t="str" cm="1">
        <f t="array" ref="N643">IF(K643="","",
_xlfn.IFS(
E643=$BA$2,VLOOKUP(K643,$BD$15:$BG$999,2,0),
E643=$BA$3,VLOOKUP(K643,$BL$15:$BO$779,2,0),
E643=$BA$4,VLOOKUP(K643,$BS$15:$BV$408,2,0)
)
)</f>
        <v/>
      </c>
      <c r="O643" s="311"/>
      <c r="P643" s="311"/>
      <c r="BF643" s="140"/>
    </row>
    <row r="644" spans="1:58">
      <c r="A644" s="83">
        <v>9</v>
      </c>
      <c r="B644" s="292"/>
      <c r="C644" s="292"/>
      <c r="D644" s="292"/>
      <c r="E644" s="292"/>
      <c r="F644" s="292"/>
      <c r="G644" s="292"/>
      <c r="H644" s="292"/>
      <c r="I644" s="292"/>
      <c r="J644" s="292"/>
      <c r="K644" s="265"/>
      <c r="L644" s="266"/>
      <c r="M644" s="267"/>
      <c r="N644" s="311" t="str" cm="1">
        <f t="array" ref="N644">IF(K644="","",
_xlfn.IFS(
E644=$BA$2,VLOOKUP(K644,$BD$15:$BG$999,2,0),
E644=$BA$3,VLOOKUP(K644,$BL$15:$BO$779,2,0),
E644=$BA$4,VLOOKUP(K644,$BS$15:$BV$408,2,0)
)
)</f>
        <v/>
      </c>
      <c r="O644" s="311"/>
      <c r="P644" s="311"/>
      <c r="BF644" s="140"/>
    </row>
    <row r="645" spans="1:58">
      <c r="A645" s="83">
        <v>10</v>
      </c>
      <c r="B645" s="292"/>
      <c r="C645" s="292"/>
      <c r="D645" s="292"/>
      <c r="E645" s="292"/>
      <c r="F645" s="292"/>
      <c r="G645" s="292"/>
      <c r="H645" s="292"/>
      <c r="I645" s="292"/>
      <c r="J645" s="292"/>
      <c r="K645" s="265"/>
      <c r="L645" s="266"/>
      <c r="M645" s="267"/>
      <c r="N645" s="311" t="str" cm="1">
        <f t="array" ref="N645">IF(K645="","",
_xlfn.IFS(
E645=$BA$2,VLOOKUP(K645,$BD$15:$BG$999,2,0),
E645=$BA$3,VLOOKUP(K645,$BL$15:$BO$779,2,0),
E645=$BA$4,VLOOKUP(K645,$BS$15:$BV$408,2,0)
)
)</f>
        <v/>
      </c>
      <c r="O645" s="311"/>
      <c r="P645" s="311"/>
      <c r="BF645" s="140"/>
    </row>
    <row r="646" spans="1:58">
      <c r="A646" s="83">
        <v>11</v>
      </c>
      <c r="B646" s="292"/>
      <c r="C646" s="292"/>
      <c r="D646" s="292"/>
      <c r="E646" s="292"/>
      <c r="F646" s="292"/>
      <c r="G646" s="292"/>
      <c r="H646" s="292"/>
      <c r="I646" s="292"/>
      <c r="J646" s="292"/>
      <c r="K646" s="265"/>
      <c r="L646" s="266"/>
      <c r="M646" s="267"/>
      <c r="N646" s="311" t="str" cm="1">
        <f t="array" ref="N646">IF(K646="","",
_xlfn.IFS(
E646=$BA$2,VLOOKUP(K646,$BD$15:$BG$999,2,0),
E646=$BA$3,VLOOKUP(K646,$BL$15:$BO$779,2,0),
E646=$BA$4,VLOOKUP(K646,$BS$15:$BV$408,2,0)
)
)</f>
        <v/>
      </c>
      <c r="O646" s="311"/>
      <c r="P646" s="311"/>
      <c r="BF646" s="140"/>
    </row>
    <row r="647" spans="1:58">
      <c r="A647" s="83">
        <v>12</v>
      </c>
      <c r="B647" s="292"/>
      <c r="C647" s="292"/>
      <c r="D647" s="292"/>
      <c r="E647" s="292"/>
      <c r="F647" s="292"/>
      <c r="G647" s="292"/>
      <c r="H647" s="292"/>
      <c r="I647" s="292"/>
      <c r="J647" s="292"/>
      <c r="K647" s="265"/>
      <c r="L647" s="266"/>
      <c r="M647" s="267"/>
      <c r="N647" s="311" t="str" cm="1">
        <f t="array" ref="N647">IF(K647="","",
_xlfn.IFS(
E647=$BA$2,VLOOKUP(K647,$BD$15:$BG$999,2,0),
E647=$BA$3,VLOOKUP(K647,$BL$15:$BO$779,2,0),
E647=$BA$4,VLOOKUP(K647,$BS$15:$BV$408,2,0)
)
)</f>
        <v/>
      </c>
      <c r="O647" s="311"/>
      <c r="P647" s="311"/>
    </row>
    <row r="648" spans="1:58">
      <c r="A648" s="83">
        <v>13</v>
      </c>
      <c r="B648" s="292"/>
      <c r="C648" s="292"/>
      <c r="D648" s="292"/>
      <c r="E648" s="292"/>
      <c r="F648" s="292"/>
      <c r="G648" s="292"/>
      <c r="H648" s="292"/>
      <c r="I648" s="292"/>
      <c r="J648" s="292"/>
      <c r="K648" s="265"/>
      <c r="L648" s="266"/>
      <c r="M648" s="267"/>
      <c r="N648" s="311" t="str" cm="1">
        <f t="array" ref="N648">IF(K648="","",
_xlfn.IFS(
E648=$BA$2,VLOOKUP(K648,$BD$15:$BG$999,2,0),
E648=$BA$3,VLOOKUP(K648,$BL$15:$BO$779,2,0),
E648=$BA$4,VLOOKUP(K648,$BS$15:$BV$408,2,0)
)
)</f>
        <v/>
      </c>
      <c r="O648" s="311"/>
      <c r="P648" s="311"/>
      <c r="BF648" s="140"/>
    </row>
    <row r="649" spans="1:58">
      <c r="A649" s="83">
        <v>14</v>
      </c>
      <c r="B649" s="292"/>
      <c r="C649" s="292"/>
      <c r="D649" s="292"/>
      <c r="E649" s="292"/>
      <c r="F649" s="292"/>
      <c r="G649" s="292"/>
      <c r="H649" s="292"/>
      <c r="I649" s="292"/>
      <c r="J649" s="292"/>
      <c r="K649" s="265"/>
      <c r="L649" s="266"/>
      <c r="M649" s="267"/>
      <c r="N649" s="311" t="str" cm="1">
        <f t="array" ref="N649">IF(K649="","",
_xlfn.IFS(
E649=$BA$2,VLOOKUP(K649,$BD$15:$BG$999,2,0),
E649=$BA$3,VLOOKUP(K649,$BL$15:$BO$779,2,0),
E649=$BA$4,VLOOKUP(K649,$BS$15:$BV$408,2,0)
)
)</f>
        <v/>
      </c>
      <c r="O649" s="311"/>
      <c r="P649" s="311"/>
      <c r="BF649" s="140"/>
    </row>
    <row r="650" spans="1:58">
      <c r="A650" s="83">
        <v>15</v>
      </c>
      <c r="B650" s="292"/>
      <c r="C650" s="292"/>
      <c r="D650" s="292"/>
      <c r="E650" s="292"/>
      <c r="F650" s="292"/>
      <c r="G650" s="292"/>
      <c r="H650" s="292"/>
      <c r="I650" s="292"/>
      <c r="J650" s="292"/>
      <c r="K650" s="265"/>
      <c r="L650" s="266"/>
      <c r="M650" s="267"/>
      <c r="N650" s="311" t="str" cm="1">
        <f t="array" ref="N650">IF(K650="","",
_xlfn.IFS(
E650=$BA$2,VLOOKUP(K650,$BD$15:$BG$999,2,0),
E650=$BA$3,VLOOKUP(K650,$BL$15:$BO$779,2,0),
E650=$BA$4,VLOOKUP(K650,$BS$15:$BV$408,2,0)
)
)</f>
        <v/>
      </c>
      <c r="O650" s="311"/>
      <c r="P650" s="311"/>
      <c r="BF650" s="140"/>
    </row>
    <row r="651" spans="1:58">
      <c r="A651" s="83">
        <v>16</v>
      </c>
      <c r="B651" s="292"/>
      <c r="C651" s="292"/>
      <c r="D651" s="292"/>
      <c r="E651" s="292"/>
      <c r="F651" s="292"/>
      <c r="G651" s="292"/>
      <c r="H651" s="292"/>
      <c r="I651" s="292"/>
      <c r="J651" s="292"/>
      <c r="K651" s="265"/>
      <c r="L651" s="266"/>
      <c r="M651" s="267"/>
      <c r="N651" s="311" t="str" cm="1">
        <f t="array" ref="N651">IF(K651="","",
_xlfn.IFS(
E651=$BA$2,VLOOKUP(K651,$BD$15:$BG$999,2,0),
E651=$BA$3,VLOOKUP(K651,$BL$15:$BO$779,2,0),
E651=$BA$4,VLOOKUP(K651,$BS$15:$BV$408,2,0)
)
)</f>
        <v/>
      </c>
      <c r="O651" s="311"/>
      <c r="P651" s="311"/>
      <c r="BF651" s="140"/>
    </row>
    <row r="652" spans="1:58">
      <c r="A652" s="83">
        <v>17</v>
      </c>
      <c r="B652" s="292"/>
      <c r="C652" s="292"/>
      <c r="D652" s="292"/>
      <c r="E652" s="292"/>
      <c r="F652" s="292"/>
      <c r="G652" s="292"/>
      <c r="H652" s="292"/>
      <c r="I652" s="292"/>
      <c r="J652" s="292"/>
      <c r="K652" s="265"/>
      <c r="L652" s="266"/>
      <c r="M652" s="267"/>
      <c r="N652" s="311" t="str" cm="1">
        <f t="array" ref="N652">IF(K652="","",
_xlfn.IFS(
E652=$BA$2,VLOOKUP(K652,$BD$15:$BG$999,2,0),
E652=$BA$3,VLOOKUP(K652,$BL$15:$BO$779,2,0),
E652=$BA$4,VLOOKUP(K652,$BS$15:$BV$408,2,0)
)
)</f>
        <v/>
      </c>
      <c r="O652" s="311"/>
      <c r="P652" s="311"/>
    </row>
    <row r="653" spans="1:58">
      <c r="A653" s="83">
        <v>18</v>
      </c>
      <c r="B653" s="292"/>
      <c r="C653" s="292"/>
      <c r="D653" s="292"/>
      <c r="E653" s="292"/>
      <c r="F653" s="292"/>
      <c r="G653" s="292"/>
      <c r="H653" s="292"/>
      <c r="I653" s="292"/>
      <c r="J653" s="292"/>
      <c r="K653" s="265"/>
      <c r="L653" s="266"/>
      <c r="M653" s="267"/>
      <c r="N653" s="311" t="str" cm="1">
        <f t="array" ref="N653">IF(K653="","",
_xlfn.IFS(
E653=$BA$2,VLOOKUP(K653,$BD$15:$BG$999,2,0),
E653=$BA$3,VLOOKUP(K653,$BL$15:$BO$779,2,0),
E653=$BA$4,VLOOKUP(K653,$BS$15:$BV$408,2,0)
)
)</f>
        <v/>
      </c>
      <c r="O653" s="311"/>
      <c r="P653" s="311"/>
      <c r="BF653" s="140"/>
    </row>
    <row r="654" spans="1:58">
      <c r="A654" s="83">
        <v>19</v>
      </c>
      <c r="B654" s="292"/>
      <c r="C654" s="292"/>
      <c r="D654" s="292"/>
      <c r="E654" s="292"/>
      <c r="F654" s="292"/>
      <c r="G654" s="292"/>
      <c r="H654" s="292"/>
      <c r="I654" s="292"/>
      <c r="J654" s="292"/>
      <c r="K654" s="265"/>
      <c r="L654" s="266"/>
      <c r="M654" s="267"/>
      <c r="N654" s="311" t="str" cm="1">
        <f t="array" ref="N654">IF(K654="","",
_xlfn.IFS(
E654=$BA$2,VLOOKUP(K654,$BD$15:$BG$999,2,0),
E654=$BA$3,VLOOKUP(K654,$BL$15:$BO$779,2,0),
E654=$BA$4,VLOOKUP(K654,$BS$15:$BV$408,2,0)
)
)</f>
        <v/>
      </c>
      <c r="O654" s="311"/>
      <c r="P654" s="311"/>
    </row>
    <row r="655" spans="1:58">
      <c r="A655" s="83">
        <v>20</v>
      </c>
      <c r="B655" s="292"/>
      <c r="C655" s="292"/>
      <c r="D655" s="292"/>
      <c r="E655" s="292"/>
      <c r="F655" s="292"/>
      <c r="G655" s="292"/>
      <c r="H655" s="292"/>
      <c r="I655" s="292"/>
      <c r="J655" s="292"/>
      <c r="K655" s="265"/>
      <c r="L655" s="266"/>
      <c r="M655" s="267"/>
      <c r="N655" s="311" t="str" cm="1">
        <f t="array" ref="N655">IF(K655="","",
_xlfn.IFS(
E655=$BA$2,VLOOKUP(K655,$BD$15:$BG$999,2,0),
E655=$BA$3,VLOOKUP(K655,$BL$15:$BO$779,2,0),
E655=$BA$4,VLOOKUP(K655,$BS$15:$BV$408,2,0)
)
)</f>
        <v/>
      </c>
      <c r="O655" s="311"/>
      <c r="P655" s="311"/>
    </row>
    <row r="656" spans="1:58">
      <c r="A656" s="83">
        <v>21</v>
      </c>
      <c r="B656" s="292"/>
      <c r="C656" s="292"/>
      <c r="D656" s="292"/>
      <c r="E656" s="292"/>
      <c r="F656" s="292"/>
      <c r="G656" s="292"/>
      <c r="H656" s="292"/>
      <c r="I656" s="292"/>
      <c r="J656" s="292"/>
      <c r="K656" s="265"/>
      <c r="L656" s="266"/>
      <c r="M656" s="267"/>
      <c r="N656" s="311" t="str" cm="1">
        <f t="array" ref="N656">IF(K656="","",
_xlfn.IFS(
E656=$BA$2,VLOOKUP(K656,$BD$15:$BG$999,2,0),
E656=$BA$3,VLOOKUP(K656,$BL$15:$BO$779,2,0),
E656=$BA$4,VLOOKUP(K656,$BS$15:$BV$408,2,0)
)
)</f>
        <v/>
      </c>
      <c r="O656" s="311"/>
      <c r="P656" s="311"/>
    </row>
    <row r="657" spans="1:16">
      <c r="A657" s="83">
        <v>22</v>
      </c>
      <c r="B657" s="292"/>
      <c r="C657" s="292"/>
      <c r="D657" s="292"/>
      <c r="E657" s="292"/>
      <c r="F657" s="292"/>
      <c r="G657" s="292"/>
      <c r="H657" s="292"/>
      <c r="I657" s="292"/>
      <c r="J657" s="292"/>
      <c r="K657" s="265"/>
      <c r="L657" s="266"/>
      <c r="M657" s="267"/>
      <c r="N657" s="311" t="str" cm="1">
        <f t="array" ref="N657">IF(K657="","",
_xlfn.IFS(
E657=$BA$2,VLOOKUP(K657,$BD$15:$BG$999,2,0),
E657=$BA$3,VLOOKUP(K657,$BL$15:$BO$779,2,0),
E657=$BA$4,VLOOKUP(K657,$BS$15:$BV$408,2,0)
)
)</f>
        <v/>
      </c>
      <c r="O657" s="311"/>
      <c r="P657" s="311"/>
    </row>
    <row r="658" spans="1:16">
      <c r="A658" s="83">
        <v>23</v>
      </c>
      <c r="B658" s="292"/>
      <c r="C658" s="292"/>
      <c r="D658" s="292"/>
      <c r="E658" s="292"/>
      <c r="F658" s="292"/>
      <c r="G658" s="292"/>
      <c r="H658" s="292"/>
      <c r="I658" s="292"/>
      <c r="J658" s="292"/>
      <c r="K658" s="265"/>
      <c r="L658" s="266"/>
      <c r="M658" s="267"/>
      <c r="N658" s="311" t="str" cm="1">
        <f t="array" ref="N658">IF(K658="","",
_xlfn.IFS(
E658=$BA$2,VLOOKUP(K658,$BD$15:$BG$999,2,0),
E658=$BA$3,VLOOKUP(K658,$BL$15:$BO$779,2,0),
E658=$BA$4,VLOOKUP(K658,$BS$15:$BV$408,2,0)
)
)</f>
        <v/>
      </c>
      <c r="O658" s="311"/>
      <c r="P658" s="311"/>
    </row>
    <row r="659" spans="1:16">
      <c r="A659" s="83">
        <v>24</v>
      </c>
      <c r="B659" s="292"/>
      <c r="C659" s="292"/>
      <c r="D659" s="292"/>
      <c r="E659" s="292"/>
      <c r="F659" s="292"/>
      <c r="G659" s="292"/>
      <c r="H659" s="292"/>
      <c r="I659" s="292"/>
      <c r="J659" s="292"/>
      <c r="K659" s="265"/>
      <c r="L659" s="266"/>
      <c r="M659" s="267"/>
      <c r="N659" s="311" t="str" cm="1">
        <f t="array" ref="N659">IF(K659="","",
_xlfn.IFS(
E659=$BA$2,VLOOKUP(K659,$BD$15:$BG$999,2,0),
E659=$BA$3,VLOOKUP(K659,$BL$15:$BO$779,2,0),
E659=$BA$4,VLOOKUP(K659,$BS$15:$BV$408,2,0)
)
)</f>
        <v/>
      </c>
      <c r="O659" s="311"/>
      <c r="P659" s="311"/>
    </row>
    <row r="660" spans="1:16">
      <c r="A660" s="83">
        <v>25</v>
      </c>
      <c r="B660" s="292"/>
      <c r="C660" s="292"/>
      <c r="D660" s="292"/>
      <c r="E660" s="292"/>
      <c r="F660" s="292"/>
      <c r="G660" s="292"/>
      <c r="H660" s="292"/>
      <c r="I660" s="292"/>
      <c r="J660" s="292"/>
      <c r="K660" s="265"/>
      <c r="L660" s="266"/>
      <c r="M660" s="267"/>
      <c r="N660" s="311" t="str" cm="1">
        <f t="array" ref="N660">IF(K660="","",
_xlfn.IFS(
E660=$BA$2,VLOOKUP(K660,$BD$15:$BG$999,2,0),
E660=$BA$3,VLOOKUP(K660,$BL$15:$BO$779,2,0),
E660=$BA$4,VLOOKUP(K660,$BS$15:$BV$408,2,0)
)
)</f>
        <v/>
      </c>
      <c r="O660" s="311"/>
      <c r="P660" s="311"/>
    </row>
    <row r="661" spans="1:16">
      <c r="A661" s="83">
        <v>26</v>
      </c>
      <c r="B661" s="292"/>
      <c r="C661" s="292"/>
      <c r="D661" s="292"/>
      <c r="E661" s="292"/>
      <c r="F661" s="292"/>
      <c r="G661" s="292"/>
      <c r="H661" s="292"/>
      <c r="I661" s="292"/>
      <c r="J661" s="292"/>
      <c r="K661" s="265"/>
      <c r="L661" s="266"/>
      <c r="M661" s="267"/>
      <c r="N661" s="311" t="str" cm="1">
        <f t="array" ref="N661">IF(K661="","",
_xlfn.IFS(
E661=$BA$2,VLOOKUP(K661,$BD$15:$BG$999,2,0),
E661=$BA$3,VLOOKUP(K661,$BL$15:$BO$779,2,0),
E661=$BA$4,VLOOKUP(K661,$BS$15:$BV$408,2,0)
)
)</f>
        <v/>
      </c>
      <c r="O661" s="311"/>
      <c r="P661" s="311"/>
    </row>
    <row r="662" spans="1:16">
      <c r="A662" s="83">
        <v>27</v>
      </c>
      <c r="B662" s="292"/>
      <c r="C662" s="292"/>
      <c r="D662" s="292"/>
      <c r="E662" s="292"/>
      <c r="F662" s="292"/>
      <c r="G662" s="292"/>
      <c r="H662" s="292"/>
      <c r="I662" s="292"/>
      <c r="J662" s="292"/>
      <c r="K662" s="265"/>
      <c r="L662" s="266"/>
      <c r="M662" s="267"/>
      <c r="N662" s="311" t="str" cm="1">
        <f t="array" ref="N662">IF(K662="","",
_xlfn.IFS(
E662=$BA$2,VLOOKUP(K662,$BD$15:$BG$999,2,0),
E662=$BA$3,VLOOKUP(K662,$BL$15:$BO$779,2,0),
E662=$BA$4,VLOOKUP(K662,$BS$15:$BV$408,2,0)
)
)</f>
        <v/>
      </c>
      <c r="O662" s="311"/>
      <c r="P662" s="311"/>
    </row>
    <row r="663" spans="1:16">
      <c r="A663" s="83">
        <v>28</v>
      </c>
      <c r="B663" s="292"/>
      <c r="C663" s="292"/>
      <c r="D663" s="292"/>
      <c r="E663" s="292"/>
      <c r="F663" s="292"/>
      <c r="G663" s="292"/>
      <c r="H663" s="292"/>
      <c r="I663" s="292"/>
      <c r="J663" s="292"/>
      <c r="K663" s="265"/>
      <c r="L663" s="266"/>
      <c r="M663" s="267"/>
      <c r="N663" s="311" t="str" cm="1">
        <f t="array" ref="N663">IF(K663="","",
_xlfn.IFS(
E663=$BA$2,VLOOKUP(K663,$BD$15:$BG$999,2,0),
E663=$BA$3,VLOOKUP(K663,$BL$15:$BO$779,2,0),
E663=$BA$4,VLOOKUP(K663,$BS$15:$BV$408,2,0)
)
)</f>
        <v/>
      </c>
      <c r="O663" s="311"/>
      <c r="P663" s="311"/>
    </row>
    <row r="664" spans="1:16">
      <c r="A664" s="83">
        <v>29</v>
      </c>
      <c r="B664" s="292"/>
      <c r="C664" s="292"/>
      <c r="D664" s="292"/>
      <c r="E664" s="292"/>
      <c r="F664" s="292"/>
      <c r="G664" s="292"/>
      <c r="H664" s="292"/>
      <c r="I664" s="292"/>
      <c r="J664" s="292"/>
      <c r="K664" s="265"/>
      <c r="L664" s="266"/>
      <c r="M664" s="267"/>
      <c r="N664" s="311" t="str" cm="1">
        <f t="array" ref="N664">IF(K664="","",
_xlfn.IFS(
E664=$BA$2,VLOOKUP(K664,$BD$15:$BG$999,2,0),
E664=$BA$3,VLOOKUP(K664,$BL$15:$BO$779,2,0),
E664=$BA$4,VLOOKUP(K664,$BS$15:$BV$408,2,0)
)
)</f>
        <v/>
      </c>
      <c r="O664" s="311"/>
      <c r="P664" s="311"/>
    </row>
    <row r="665" spans="1:16">
      <c r="A665" s="83">
        <v>30</v>
      </c>
      <c r="B665" s="292"/>
      <c r="C665" s="292"/>
      <c r="D665" s="292"/>
      <c r="E665" s="292"/>
      <c r="F665" s="292"/>
      <c r="G665" s="292"/>
      <c r="H665" s="292"/>
      <c r="I665" s="292"/>
      <c r="J665" s="292"/>
      <c r="K665" s="265"/>
      <c r="L665" s="266"/>
      <c r="M665" s="267"/>
      <c r="N665" s="311" t="str" cm="1">
        <f t="array" ref="N665">IF(K665="","",
_xlfn.IFS(
E665=$BA$2,VLOOKUP(K665,$BD$15:$BG$999,2,0),
E665=$BA$3,VLOOKUP(K665,$BL$15:$BO$779,2,0),
E665=$BA$4,VLOOKUP(K665,$BS$15:$BV$408,2,0)
)
)</f>
        <v/>
      </c>
      <c r="O665" s="311"/>
      <c r="P665" s="311"/>
    </row>
    <row r="666" spans="1:16">
      <c r="A666" s="83">
        <v>31</v>
      </c>
      <c r="B666" s="292"/>
      <c r="C666" s="292"/>
      <c r="D666" s="292"/>
      <c r="E666" s="292"/>
      <c r="F666" s="292"/>
      <c r="G666" s="292"/>
      <c r="H666" s="292"/>
      <c r="I666" s="292"/>
      <c r="J666" s="292"/>
      <c r="K666" s="265"/>
      <c r="L666" s="266"/>
      <c r="M666" s="267"/>
      <c r="N666" s="311" t="str" cm="1">
        <f t="array" ref="N666">IF(K666="","",
_xlfn.IFS(
E666=$BA$2,VLOOKUP(K666,$BD$15:$BG$999,2,0),
E666=$BA$3,VLOOKUP(K666,$BL$15:$BO$779,2,0),
E666=$BA$4,VLOOKUP(K666,$BS$15:$BV$408,2,0)
)
)</f>
        <v/>
      </c>
      <c r="O666" s="311"/>
      <c r="P666" s="311"/>
    </row>
    <row r="667" spans="1:16">
      <c r="A667" s="83">
        <v>32</v>
      </c>
      <c r="B667" s="292"/>
      <c r="C667" s="292"/>
      <c r="D667" s="292"/>
      <c r="E667" s="292"/>
      <c r="F667" s="292"/>
      <c r="G667" s="292"/>
      <c r="H667" s="292"/>
      <c r="I667" s="292"/>
      <c r="J667" s="292"/>
      <c r="K667" s="265"/>
      <c r="L667" s="266"/>
      <c r="M667" s="267"/>
      <c r="N667" s="311" t="str" cm="1">
        <f t="array" ref="N667">IF(K667="","",
_xlfn.IFS(
E667=$BA$2,VLOOKUP(K667,$BD$15:$BG$999,2,0),
E667=$BA$3,VLOOKUP(K667,$BL$15:$BO$779,2,0),
E667=$BA$4,VLOOKUP(K667,$BS$15:$BV$408,2,0)
)
)</f>
        <v/>
      </c>
      <c r="O667" s="311"/>
      <c r="P667" s="311"/>
    </row>
    <row r="668" spans="1:16">
      <c r="A668" s="83">
        <v>33</v>
      </c>
      <c r="B668" s="292"/>
      <c r="C668" s="292"/>
      <c r="D668" s="292"/>
      <c r="E668" s="292"/>
      <c r="F668" s="292"/>
      <c r="G668" s="292"/>
      <c r="H668" s="292"/>
      <c r="I668" s="292"/>
      <c r="J668" s="292"/>
      <c r="K668" s="265"/>
      <c r="L668" s="266"/>
      <c r="M668" s="267"/>
      <c r="N668" s="311" t="str" cm="1">
        <f t="array" ref="N668">IF(K668="","",
_xlfn.IFS(
E668=$BA$2,VLOOKUP(K668,$BD$15:$BG$999,2,0),
E668=$BA$3,VLOOKUP(K668,$BL$15:$BO$779,2,0),
E668=$BA$4,VLOOKUP(K668,$BS$15:$BV$408,2,0)
)
)</f>
        <v/>
      </c>
      <c r="O668" s="311"/>
      <c r="P668" s="311"/>
    </row>
    <row r="669" spans="1:16">
      <c r="A669" s="83">
        <v>34</v>
      </c>
      <c r="B669" s="292"/>
      <c r="C669" s="292"/>
      <c r="D669" s="292"/>
      <c r="E669" s="292"/>
      <c r="F669" s="292"/>
      <c r="G669" s="292"/>
      <c r="H669" s="292"/>
      <c r="I669" s="292"/>
      <c r="J669" s="292"/>
      <c r="K669" s="265"/>
      <c r="L669" s="266"/>
      <c r="M669" s="267"/>
      <c r="N669" s="311" t="str" cm="1">
        <f t="array" ref="N669">IF(K669="","",
_xlfn.IFS(
E669=$BA$2,VLOOKUP(K669,$BD$15:$BG$999,2,0),
E669=$BA$3,VLOOKUP(K669,$BL$15:$BO$779,2,0),
E669=$BA$4,VLOOKUP(K669,$BS$15:$BV$408,2,0)
)
)</f>
        <v/>
      </c>
      <c r="O669" s="311"/>
      <c r="P669" s="311"/>
    </row>
    <row r="670" spans="1:16">
      <c r="A670" s="83">
        <v>35</v>
      </c>
      <c r="B670" s="292"/>
      <c r="C670" s="292"/>
      <c r="D670" s="292"/>
      <c r="E670" s="292"/>
      <c r="F670" s="292"/>
      <c r="G670" s="292"/>
      <c r="H670" s="292"/>
      <c r="I670" s="292"/>
      <c r="J670" s="292"/>
      <c r="K670" s="265"/>
      <c r="L670" s="266"/>
      <c r="M670" s="267"/>
      <c r="N670" s="311" t="str" cm="1">
        <f t="array" ref="N670">IF(K670="","",
_xlfn.IFS(
E670=$BA$2,VLOOKUP(K670,$BD$15:$BG$999,2,0),
E670=$BA$3,VLOOKUP(K670,$BL$15:$BO$779,2,0),
E670=$BA$4,VLOOKUP(K670,$BS$15:$BV$408,2,0)
)
)</f>
        <v/>
      </c>
      <c r="O670" s="311"/>
      <c r="P670" s="311"/>
    </row>
    <row r="671" spans="1:16">
      <c r="A671" s="83">
        <v>36</v>
      </c>
      <c r="B671" s="292"/>
      <c r="C671" s="292"/>
      <c r="D671" s="292"/>
      <c r="E671" s="292"/>
      <c r="F671" s="292"/>
      <c r="G671" s="292"/>
      <c r="H671" s="292"/>
      <c r="I671" s="292"/>
      <c r="J671" s="292"/>
      <c r="K671" s="265"/>
      <c r="L671" s="266"/>
      <c r="M671" s="267"/>
      <c r="N671" s="311" t="str" cm="1">
        <f t="array" ref="N671">IF(K671="","",
_xlfn.IFS(
E671=$BA$2,VLOOKUP(K671,$BD$15:$BG$999,2,0),
E671=$BA$3,VLOOKUP(K671,$BL$15:$BO$779,2,0),
E671=$BA$4,VLOOKUP(K671,$BS$15:$BV$408,2,0)
)
)</f>
        <v/>
      </c>
      <c r="O671" s="311"/>
      <c r="P671" s="311"/>
    </row>
    <row r="672" spans="1:16">
      <c r="A672" s="83">
        <v>37</v>
      </c>
      <c r="B672" s="292"/>
      <c r="C672" s="292"/>
      <c r="D672" s="292"/>
      <c r="E672" s="292"/>
      <c r="F672" s="292"/>
      <c r="G672" s="292"/>
      <c r="H672" s="292"/>
      <c r="I672" s="292"/>
      <c r="J672" s="292"/>
      <c r="K672" s="265"/>
      <c r="L672" s="266"/>
      <c r="M672" s="267"/>
      <c r="N672" s="311" t="str" cm="1">
        <f t="array" ref="N672">IF(K672="","",
_xlfn.IFS(
E672=$BA$2,VLOOKUP(K672,$BD$15:$BG$999,2,0),
E672=$BA$3,VLOOKUP(K672,$BL$15:$BO$779,2,0),
E672=$BA$4,VLOOKUP(K672,$BS$15:$BV$408,2,0)
)
)</f>
        <v/>
      </c>
      <c r="O672" s="311"/>
      <c r="P672" s="311"/>
    </row>
    <row r="673" spans="1:16">
      <c r="A673" s="83">
        <v>38</v>
      </c>
      <c r="B673" s="292"/>
      <c r="C673" s="292"/>
      <c r="D673" s="292"/>
      <c r="E673" s="292"/>
      <c r="F673" s="292"/>
      <c r="G673" s="292"/>
      <c r="H673" s="292"/>
      <c r="I673" s="292"/>
      <c r="J673" s="292"/>
      <c r="K673" s="265"/>
      <c r="L673" s="266"/>
      <c r="M673" s="267"/>
      <c r="N673" s="311" t="str" cm="1">
        <f t="array" ref="N673">IF(K673="","",
_xlfn.IFS(
E673=$BA$2,VLOOKUP(K673,$BD$15:$BG$999,2,0),
E673=$BA$3,VLOOKUP(K673,$BL$15:$BO$779,2,0),
E673=$BA$4,VLOOKUP(K673,$BS$15:$BV$408,2,0)
)
)</f>
        <v/>
      </c>
      <c r="O673" s="311"/>
      <c r="P673" s="311"/>
    </row>
    <row r="674" spans="1:16">
      <c r="A674" s="83">
        <v>39</v>
      </c>
      <c r="B674" s="292"/>
      <c r="C674" s="292"/>
      <c r="D674" s="292"/>
      <c r="E674" s="292"/>
      <c r="F674" s="292"/>
      <c r="G674" s="292"/>
      <c r="H674" s="292"/>
      <c r="I674" s="292"/>
      <c r="J674" s="292"/>
      <c r="K674" s="265"/>
      <c r="L674" s="266"/>
      <c r="M674" s="267"/>
      <c r="N674" s="311" t="str" cm="1">
        <f t="array" ref="N674">IF(K674="","",
_xlfn.IFS(
E674=$BA$2,VLOOKUP(K674,$BD$15:$BG$999,2,0),
E674=$BA$3,VLOOKUP(K674,$BL$15:$BO$779,2,0),
E674=$BA$4,VLOOKUP(K674,$BS$15:$BV$408,2,0)
)
)</f>
        <v/>
      </c>
      <c r="O674" s="311"/>
      <c r="P674" s="311"/>
    </row>
    <row r="675" spans="1:16">
      <c r="A675" s="83">
        <v>40</v>
      </c>
      <c r="B675" s="292"/>
      <c r="C675" s="292"/>
      <c r="D675" s="292"/>
      <c r="E675" s="292"/>
      <c r="F675" s="292"/>
      <c r="G675" s="292"/>
      <c r="H675" s="292"/>
      <c r="I675" s="292"/>
      <c r="J675" s="292"/>
      <c r="K675" s="265"/>
      <c r="L675" s="266"/>
      <c r="M675" s="267"/>
      <c r="N675" s="311" t="str" cm="1">
        <f t="array" ref="N675">IF(K675="","",
_xlfn.IFS(
E675=$BA$2,VLOOKUP(K675,$BD$15:$BG$999,2,0),
E675=$BA$3,VLOOKUP(K675,$BL$15:$BO$779,2,0),
E675=$BA$4,VLOOKUP(K675,$BS$15:$BV$408,2,0)
)
)</f>
        <v/>
      </c>
      <c r="O675" s="311"/>
      <c r="P675" s="311"/>
    </row>
    <row r="676" spans="1:16">
      <c r="A676" s="83">
        <v>41</v>
      </c>
      <c r="B676" s="292"/>
      <c r="C676" s="292"/>
      <c r="D676" s="292"/>
      <c r="E676" s="292"/>
      <c r="F676" s="292"/>
      <c r="G676" s="292"/>
      <c r="H676" s="292"/>
      <c r="I676" s="292"/>
      <c r="J676" s="292"/>
      <c r="K676" s="265"/>
      <c r="L676" s="266"/>
      <c r="M676" s="267"/>
      <c r="N676" s="311" t="str" cm="1">
        <f t="array" ref="N676">IF(K676="","",
_xlfn.IFS(
E676=$BA$2,VLOOKUP(K676,$BD$15:$BG$999,2,0),
E676=$BA$3,VLOOKUP(K676,$BL$15:$BO$779,2,0),
E676=$BA$4,VLOOKUP(K676,$BS$15:$BV$408,2,0)
)
)</f>
        <v/>
      </c>
      <c r="O676" s="311"/>
      <c r="P676" s="311"/>
    </row>
    <row r="677" spans="1:16">
      <c r="A677" s="83">
        <v>42</v>
      </c>
      <c r="B677" s="292"/>
      <c r="C677" s="292"/>
      <c r="D677" s="292"/>
      <c r="E677" s="292"/>
      <c r="F677" s="292"/>
      <c r="G677" s="292"/>
      <c r="H677" s="292"/>
      <c r="I677" s="292"/>
      <c r="J677" s="292"/>
      <c r="K677" s="265"/>
      <c r="L677" s="266"/>
      <c r="M677" s="267"/>
      <c r="N677" s="311" t="str" cm="1">
        <f t="array" ref="N677">IF(K677="","",
_xlfn.IFS(
E677=$BA$2,VLOOKUP(K677,$BD$15:$BG$999,2,0),
E677=$BA$3,VLOOKUP(K677,$BL$15:$BO$779,2,0),
E677=$BA$4,VLOOKUP(K677,$BS$15:$BV$408,2,0)
)
)</f>
        <v/>
      </c>
      <c r="O677" s="311"/>
      <c r="P677" s="311"/>
    </row>
    <row r="678" spans="1:16">
      <c r="A678" s="83">
        <v>43</v>
      </c>
      <c r="B678" s="292"/>
      <c r="C678" s="292"/>
      <c r="D678" s="292"/>
      <c r="E678" s="292"/>
      <c r="F678" s="292"/>
      <c r="G678" s="292"/>
      <c r="H678" s="292"/>
      <c r="I678" s="292"/>
      <c r="J678" s="292"/>
      <c r="K678" s="265"/>
      <c r="L678" s="266"/>
      <c r="M678" s="267"/>
      <c r="N678" s="311" t="str" cm="1">
        <f t="array" ref="N678">IF(K678="","",
_xlfn.IFS(
E678=$BA$2,VLOOKUP(K678,$BD$15:$BG$999,2,0),
E678=$BA$3,VLOOKUP(K678,$BL$15:$BO$779,2,0),
E678=$BA$4,VLOOKUP(K678,$BS$15:$BV$408,2,0)
)
)</f>
        <v/>
      </c>
      <c r="O678" s="311"/>
      <c r="P678" s="311"/>
    </row>
    <row r="679" spans="1:16">
      <c r="A679" s="83">
        <v>44</v>
      </c>
      <c r="B679" s="292"/>
      <c r="C679" s="292"/>
      <c r="D679" s="292"/>
      <c r="E679" s="292"/>
      <c r="F679" s="292"/>
      <c r="G679" s="292"/>
      <c r="H679" s="292"/>
      <c r="I679" s="292"/>
      <c r="J679" s="292"/>
      <c r="K679" s="265"/>
      <c r="L679" s="266"/>
      <c r="M679" s="267"/>
      <c r="N679" s="311" t="str" cm="1">
        <f t="array" ref="N679">IF(K679="","",
_xlfn.IFS(
E679=$BA$2,VLOOKUP(K679,$BD$15:$BG$999,2,0),
E679=$BA$3,VLOOKUP(K679,$BL$15:$BO$779,2,0),
E679=$BA$4,VLOOKUP(K679,$BS$15:$BV$408,2,0)
)
)</f>
        <v/>
      </c>
      <c r="O679" s="311"/>
      <c r="P679" s="311"/>
    </row>
    <row r="680" spans="1:16">
      <c r="A680" s="83">
        <v>45</v>
      </c>
      <c r="B680" s="292"/>
      <c r="C680" s="292"/>
      <c r="D680" s="292"/>
      <c r="E680" s="292"/>
      <c r="F680" s="292"/>
      <c r="G680" s="292"/>
      <c r="H680" s="292"/>
      <c r="I680" s="292"/>
      <c r="J680" s="292"/>
      <c r="K680" s="265"/>
      <c r="L680" s="266"/>
      <c r="M680" s="267"/>
      <c r="N680" s="311" t="str" cm="1">
        <f t="array" ref="N680">IF(K680="","",
_xlfn.IFS(
E680=$BA$2,VLOOKUP(K680,$BD$15:$BG$999,2,0),
E680=$BA$3,VLOOKUP(K680,$BL$15:$BO$779,2,0),
E680=$BA$4,VLOOKUP(K680,$BS$15:$BV$408,2,0)
)
)</f>
        <v/>
      </c>
      <c r="O680" s="311"/>
      <c r="P680" s="311"/>
    </row>
    <row r="681" spans="1:16">
      <c r="A681" s="83">
        <v>46</v>
      </c>
      <c r="B681" s="292"/>
      <c r="C681" s="292"/>
      <c r="D681" s="292"/>
      <c r="E681" s="292"/>
      <c r="F681" s="292"/>
      <c r="G681" s="292"/>
      <c r="H681" s="292"/>
      <c r="I681" s="292"/>
      <c r="J681" s="292"/>
      <c r="K681" s="265"/>
      <c r="L681" s="266"/>
      <c r="M681" s="267"/>
      <c r="N681" s="311" t="str" cm="1">
        <f t="array" ref="N681">IF(K681="","",
_xlfn.IFS(
E681=$BA$2,VLOOKUP(K681,$BD$15:$BG$999,2,0),
E681=$BA$3,VLOOKUP(K681,$BL$15:$BO$779,2,0),
E681=$BA$4,VLOOKUP(K681,$BS$15:$BV$408,2,0)
)
)</f>
        <v/>
      </c>
      <c r="O681" s="311"/>
      <c r="P681" s="311"/>
    </row>
    <row r="682" spans="1:16">
      <c r="A682" s="83">
        <v>47</v>
      </c>
      <c r="B682" s="292"/>
      <c r="C682" s="292"/>
      <c r="D682" s="292"/>
      <c r="E682" s="292"/>
      <c r="F682" s="292"/>
      <c r="G682" s="292"/>
      <c r="H682" s="292"/>
      <c r="I682" s="292"/>
      <c r="J682" s="292"/>
      <c r="K682" s="265"/>
      <c r="L682" s="266"/>
      <c r="M682" s="267"/>
      <c r="N682" s="311" t="str" cm="1">
        <f t="array" ref="N682">IF(K682="","",
_xlfn.IFS(
E682=$BA$2,VLOOKUP(K682,$BD$15:$BG$999,2,0),
E682=$BA$3,VLOOKUP(K682,$BL$15:$BO$779,2,0),
E682=$BA$4,VLOOKUP(K682,$BS$15:$BV$408,2,0)
)
)</f>
        <v/>
      </c>
      <c r="O682" s="311"/>
      <c r="P682" s="311"/>
    </row>
    <row r="683" spans="1:16">
      <c r="A683" s="83">
        <v>48</v>
      </c>
      <c r="B683" s="292"/>
      <c r="C683" s="292"/>
      <c r="D683" s="292"/>
      <c r="E683" s="292"/>
      <c r="F683" s="292"/>
      <c r="G683" s="292"/>
      <c r="H683" s="292"/>
      <c r="I683" s="292"/>
      <c r="J683" s="292"/>
      <c r="K683" s="265"/>
      <c r="L683" s="266"/>
      <c r="M683" s="267"/>
      <c r="N683" s="311" t="str" cm="1">
        <f t="array" ref="N683">IF(K683="","",
_xlfn.IFS(
E683=$BA$2,VLOOKUP(K683,$BD$15:$BG$999,2,0),
E683=$BA$3,VLOOKUP(K683,$BL$15:$BO$779,2,0),
E683=$BA$4,VLOOKUP(K683,$BS$15:$BV$408,2,0)
)
)</f>
        <v/>
      </c>
      <c r="O683" s="311"/>
      <c r="P683" s="311"/>
    </row>
    <row r="684" spans="1:16">
      <c r="A684" s="83">
        <v>49</v>
      </c>
      <c r="B684" s="292"/>
      <c r="C684" s="292"/>
      <c r="D684" s="292"/>
      <c r="E684" s="292"/>
      <c r="F684" s="292"/>
      <c r="G684" s="292"/>
      <c r="H684" s="292"/>
      <c r="I684" s="292"/>
      <c r="J684" s="292"/>
      <c r="K684" s="265"/>
      <c r="L684" s="266"/>
      <c r="M684" s="267"/>
      <c r="N684" s="311" t="str" cm="1">
        <f t="array" ref="N684">IF(K684="","",
_xlfn.IFS(
E684=$BA$2,VLOOKUP(K684,$BD$15:$BG$999,2,0),
E684=$BA$3,VLOOKUP(K684,$BL$15:$BO$779,2,0),
E684=$BA$4,VLOOKUP(K684,$BS$15:$BV$408,2,0)
)
)</f>
        <v/>
      </c>
      <c r="O684" s="311"/>
      <c r="P684" s="311"/>
    </row>
    <row r="685" spans="1:16">
      <c r="A685" s="83">
        <v>50</v>
      </c>
      <c r="B685" s="292"/>
      <c r="C685" s="292"/>
      <c r="D685" s="292"/>
      <c r="E685" s="292"/>
      <c r="F685" s="292"/>
      <c r="G685" s="292"/>
      <c r="H685" s="292"/>
      <c r="I685" s="292"/>
      <c r="J685" s="292"/>
      <c r="K685" s="265"/>
      <c r="L685" s="266"/>
      <c r="M685" s="267"/>
      <c r="N685" s="311" t="str" cm="1">
        <f t="array" ref="N685">IF(K685="","",
_xlfn.IFS(
E685=$BA$2,VLOOKUP(K685,$BD$15:$BG$999,2,0),
E685=$BA$3,VLOOKUP(K685,$BL$15:$BO$779,2,0),
E685=$BA$4,VLOOKUP(K685,$BS$15:$BV$408,2,0)
)
)</f>
        <v/>
      </c>
      <c r="O685" s="311"/>
      <c r="P685" s="311"/>
    </row>
    <row r="686" spans="1:16">
      <c r="A686" s="83">
        <v>51</v>
      </c>
      <c r="B686" s="292"/>
      <c r="C686" s="292"/>
      <c r="D686" s="292"/>
      <c r="E686" s="292"/>
      <c r="F686" s="292"/>
      <c r="G686" s="292"/>
      <c r="H686" s="292"/>
      <c r="I686" s="292"/>
      <c r="J686" s="292"/>
      <c r="K686" s="265"/>
      <c r="L686" s="266"/>
      <c r="M686" s="267"/>
      <c r="N686" s="311" t="str" cm="1">
        <f t="array" ref="N686">IF(K686="","",
_xlfn.IFS(
E686=$BA$2,VLOOKUP(K686,$BD$15:$BG$999,2,0),
E686=$BA$3,VLOOKUP(K686,$BL$15:$BO$779,2,0),
E686=$BA$4,VLOOKUP(K686,$BS$15:$BV$408,2,0)
)
)</f>
        <v/>
      </c>
      <c r="O686" s="311"/>
      <c r="P686" s="311"/>
    </row>
    <row r="687" spans="1:16">
      <c r="A687" s="83">
        <v>52</v>
      </c>
      <c r="B687" s="292"/>
      <c r="C687" s="292"/>
      <c r="D687" s="292"/>
      <c r="E687" s="292"/>
      <c r="F687" s="292"/>
      <c r="G687" s="292"/>
      <c r="H687" s="292"/>
      <c r="I687" s="292"/>
      <c r="J687" s="292"/>
      <c r="K687" s="265"/>
      <c r="L687" s="266"/>
      <c r="M687" s="267"/>
      <c r="N687" s="311" t="str" cm="1">
        <f t="array" ref="N687">IF(K687="","",
_xlfn.IFS(
E687=$BA$2,VLOOKUP(K687,$BD$15:$BG$999,2,0),
E687=$BA$3,VLOOKUP(K687,$BL$15:$BO$779,2,0),
E687=$BA$4,VLOOKUP(K687,$BS$15:$BV$408,2,0)
)
)</f>
        <v/>
      </c>
      <c r="O687" s="311"/>
      <c r="P687" s="311"/>
    </row>
    <row r="688" spans="1:16">
      <c r="A688" s="83">
        <v>53</v>
      </c>
      <c r="B688" s="292"/>
      <c r="C688" s="292"/>
      <c r="D688" s="292"/>
      <c r="E688" s="292"/>
      <c r="F688" s="292"/>
      <c r="G688" s="292"/>
      <c r="H688" s="292"/>
      <c r="I688" s="292"/>
      <c r="J688" s="292"/>
      <c r="K688" s="265"/>
      <c r="L688" s="266"/>
      <c r="M688" s="267"/>
      <c r="N688" s="311" t="str" cm="1">
        <f t="array" ref="N688">IF(K688="","",
_xlfn.IFS(
E688=$BA$2,VLOOKUP(K688,$BD$15:$BG$999,2,0),
E688=$BA$3,VLOOKUP(K688,$BL$15:$BO$779,2,0),
E688=$BA$4,VLOOKUP(K688,$BS$15:$BV$408,2,0)
)
)</f>
        <v/>
      </c>
      <c r="O688" s="311"/>
      <c r="P688" s="311"/>
    </row>
    <row r="689" spans="1:16">
      <c r="A689" s="83">
        <v>54</v>
      </c>
      <c r="B689" s="292"/>
      <c r="C689" s="292"/>
      <c r="D689" s="292"/>
      <c r="E689" s="292"/>
      <c r="F689" s="292"/>
      <c r="G689" s="292"/>
      <c r="H689" s="292"/>
      <c r="I689" s="292"/>
      <c r="J689" s="292"/>
      <c r="K689" s="265"/>
      <c r="L689" s="266"/>
      <c r="M689" s="267"/>
      <c r="N689" s="311" t="str" cm="1">
        <f t="array" ref="N689">IF(K689="","",
_xlfn.IFS(
E689=$BA$2,VLOOKUP(K689,$BD$15:$BG$999,2,0),
E689=$BA$3,VLOOKUP(K689,$BL$15:$BO$779,2,0),
E689=$BA$4,VLOOKUP(K689,$BS$15:$BV$408,2,0)
)
)</f>
        <v/>
      </c>
      <c r="O689" s="311"/>
      <c r="P689" s="311"/>
    </row>
    <row r="690" spans="1:16">
      <c r="A690" s="83">
        <v>55</v>
      </c>
      <c r="B690" s="292"/>
      <c r="C690" s="292"/>
      <c r="D690" s="292"/>
      <c r="E690" s="292"/>
      <c r="F690" s="292"/>
      <c r="G690" s="292"/>
      <c r="H690" s="292"/>
      <c r="I690" s="292"/>
      <c r="J690" s="292"/>
      <c r="K690" s="265"/>
      <c r="L690" s="266"/>
      <c r="M690" s="267"/>
      <c r="N690" s="311" t="str" cm="1">
        <f t="array" ref="N690">IF(K690="","",
_xlfn.IFS(
E690=$BA$2,VLOOKUP(K690,$BD$15:$BG$999,2,0),
E690=$BA$3,VLOOKUP(K690,$BL$15:$BO$779,2,0),
E690=$BA$4,VLOOKUP(K690,$BS$15:$BV$408,2,0)
)
)</f>
        <v/>
      </c>
      <c r="O690" s="311"/>
      <c r="P690" s="311"/>
    </row>
    <row r="691" spans="1:16">
      <c r="A691" s="83">
        <v>56</v>
      </c>
      <c r="B691" s="292"/>
      <c r="C691" s="292"/>
      <c r="D691" s="292"/>
      <c r="E691" s="292"/>
      <c r="F691" s="292"/>
      <c r="G691" s="292"/>
      <c r="H691" s="292"/>
      <c r="I691" s="292"/>
      <c r="J691" s="292"/>
      <c r="K691" s="265"/>
      <c r="L691" s="266"/>
      <c r="M691" s="267"/>
      <c r="N691" s="311" t="str" cm="1">
        <f t="array" ref="N691">IF(K691="","",
_xlfn.IFS(
E691=$BA$2,VLOOKUP(K691,$BD$15:$BG$999,2,0),
E691=$BA$3,VLOOKUP(K691,$BL$15:$BO$779,2,0),
E691=$BA$4,VLOOKUP(K691,$BS$15:$BV$408,2,0)
)
)</f>
        <v/>
      </c>
      <c r="O691" s="311"/>
      <c r="P691" s="311"/>
    </row>
    <row r="692" spans="1:16">
      <c r="A692" s="83">
        <v>57</v>
      </c>
      <c r="B692" s="292"/>
      <c r="C692" s="292"/>
      <c r="D692" s="292"/>
      <c r="E692" s="292"/>
      <c r="F692" s="292"/>
      <c r="G692" s="292"/>
      <c r="H692" s="292"/>
      <c r="I692" s="292"/>
      <c r="J692" s="292"/>
      <c r="K692" s="265"/>
      <c r="L692" s="266"/>
      <c r="M692" s="267"/>
      <c r="N692" s="311" t="str" cm="1">
        <f t="array" ref="N692">IF(K692="","",
_xlfn.IFS(
E692=$BA$2,VLOOKUP(K692,$BD$15:$BG$999,2,0),
E692=$BA$3,VLOOKUP(K692,$BL$15:$BO$779,2,0),
E692=$BA$4,VLOOKUP(K692,$BS$15:$BV$408,2,0)
)
)</f>
        <v/>
      </c>
      <c r="O692" s="311"/>
      <c r="P692" s="311"/>
    </row>
    <row r="693" spans="1:16">
      <c r="A693" s="83">
        <v>58</v>
      </c>
      <c r="B693" s="292"/>
      <c r="C693" s="292"/>
      <c r="D693" s="292"/>
      <c r="E693" s="292"/>
      <c r="F693" s="292"/>
      <c r="G693" s="292"/>
      <c r="H693" s="292"/>
      <c r="I693" s="292"/>
      <c r="J693" s="292"/>
      <c r="K693" s="265"/>
      <c r="L693" s="266"/>
      <c r="M693" s="267"/>
      <c r="N693" s="311" t="str" cm="1">
        <f t="array" ref="N693">IF(K693="","",
_xlfn.IFS(
E693=$BA$2,VLOOKUP(K693,$BD$15:$BG$999,2,0),
E693=$BA$3,VLOOKUP(K693,$BL$15:$BO$779,2,0),
E693=$BA$4,VLOOKUP(K693,$BS$15:$BV$408,2,0)
)
)</f>
        <v/>
      </c>
      <c r="O693" s="311"/>
      <c r="P693" s="311"/>
    </row>
    <row r="694" spans="1:16">
      <c r="A694" s="83">
        <v>59</v>
      </c>
      <c r="B694" s="292"/>
      <c r="C694" s="292"/>
      <c r="D694" s="292"/>
      <c r="E694" s="292"/>
      <c r="F694" s="292"/>
      <c r="G694" s="292"/>
      <c r="H694" s="292"/>
      <c r="I694" s="292"/>
      <c r="J694" s="292"/>
      <c r="K694" s="265"/>
      <c r="L694" s="266"/>
      <c r="M694" s="267"/>
      <c r="N694" s="311" t="str" cm="1">
        <f t="array" ref="N694">IF(K694="","",
_xlfn.IFS(
E694=$BA$2,VLOOKUP(K694,$BD$15:$BG$999,2,0),
E694=$BA$3,VLOOKUP(K694,$BL$15:$BO$779,2,0),
E694=$BA$4,VLOOKUP(K694,$BS$15:$BV$408,2,0)
)
)</f>
        <v/>
      </c>
      <c r="O694" s="311"/>
      <c r="P694" s="311"/>
    </row>
    <row r="695" spans="1:16">
      <c r="A695" s="83">
        <v>60</v>
      </c>
      <c r="B695" s="292"/>
      <c r="C695" s="292"/>
      <c r="D695" s="292"/>
      <c r="E695" s="292"/>
      <c r="F695" s="292"/>
      <c r="G695" s="292"/>
      <c r="H695" s="292"/>
      <c r="I695" s="292"/>
      <c r="J695" s="292"/>
      <c r="K695" s="265"/>
      <c r="L695" s="266"/>
      <c r="M695" s="267"/>
      <c r="N695" s="311" t="str" cm="1">
        <f t="array" ref="N695">IF(K695="","",
_xlfn.IFS(
E695=$BA$2,VLOOKUP(K695,$BD$15:$BG$999,2,0),
E695=$BA$3,VLOOKUP(K695,$BL$15:$BO$779,2,0),
E695=$BA$4,VLOOKUP(K695,$BS$15:$BV$408,2,0)
)
)</f>
        <v/>
      </c>
      <c r="O695" s="311"/>
      <c r="P695" s="311"/>
    </row>
    <row r="696" spans="1:16">
      <c r="A696" s="83">
        <v>61</v>
      </c>
      <c r="B696" s="292"/>
      <c r="C696" s="292"/>
      <c r="D696" s="292"/>
      <c r="E696" s="292"/>
      <c r="F696" s="292"/>
      <c r="G696" s="292"/>
      <c r="H696" s="292"/>
      <c r="I696" s="292"/>
      <c r="J696" s="292"/>
      <c r="K696" s="265"/>
      <c r="L696" s="266"/>
      <c r="M696" s="267"/>
      <c r="N696" s="311" t="str" cm="1">
        <f t="array" ref="N696">IF(K696="","",
_xlfn.IFS(
E696=$BA$2,VLOOKUP(K696,$BD$15:$BG$999,2,0),
E696=$BA$3,VLOOKUP(K696,$BL$15:$BO$779,2,0),
E696=$BA$4,VLOOKUP(K696,$BS$15:$BV$408,2,0)
)
)</f>
        <v/>
      </c>
      <c r="O696" s="311"/>
      <c r="P696" s="311"/>
    </row>
    <row r="697" spans="1:16">
      <c r="A697" s="83">
        <v>62</v>
      </c>
      <c r="B697" s="292"/>
      <c r="C697" s="292"/>
      <c r="D697" s="292"/>
      <c r="E697" s="292"/>
      <c r="F697" s="292"/>
      <c r="G697" s="292"/>
      <c r="H697" s="292"/>
      <c r="I697" s="292"/>
      <c r="J697" s="292"/>
      <c r="K697" s="265"/>
      <c r="L697" s="266"/>
      <c r="M697" s="267"/>
      <c r="N697" s="311" t="str" cm="1">
        <f t="array" ref="N697">IF(K697="","",
_xlfn.IFS(
E697=$BA$2,VLOOKUP(K697,$BD$15:$BG$999,2,0),
E697=$BA$3,VLOOKUP(K697,$BL$15:$BO$779,2,0),
E697=$BA$4,VLOOKUP(K697,$BS$15:$BV$408,2,0)
)
)</f>
        <v/>
      </c>
      <c r="O697" s="311"/>
      <c r="P697" s="311"/>
    </row>
    <row r="698" spans="1:16">
      <c r="A698" s="83">
        <v>63</v>
      </c>
      <c r="B698" s="292"/>
      <c r="C698" s="292"/>
      <c r="D698" s="292"/>
      <c r="E698" s="292"/>
      <c r="F698" s="292"/>
      <c r="G698" s="292"/>
      <c r="H698" s="292"/>
      <c r="I698" s="292"/>
      <c r="J698" s="292"/>
      <c r="K698" s="265"/>
      <c r="L698" s="266"/>
      <c r="M698" s="267"/>
      <c r="N698" s="311" t="str" cm="1">
        <f t="array" ref="N698">IF(K698="","",
_xlfn.IFS(
E698=$BA$2,VLOOKUP(K698,$BD$15:$BG$999,2,0),
E698=$BA$3,VLOOKUP(K698,$BL$15:$BO$779,2,0),
E698=$BA$4,VLOOKUP(K698,$BS$15:$BV$408,2,0)
)
)</f>
        <v/>
      </c>
      <c r="O698" s="311"/>
      <c r="P698" s="311"/>
    </row>
    <row r="699" spans="1:16">
      <c r="A699" s="83">
        <v>64</v>
      </c>
      <c r="B699" s="292"/>
      <c r="C699" s="292"/>
      <c r="D699" s="292"/>
      <c r="E699" s="292"/>
      <c r="F699" s="292"/>
      <c r="G699" s="292"/>
      <c r="H699" s="292"/>
      <c r="I699" s="292"/>
      <c r="J699" s="292"/>
      <c r="K699" s="265"/>
      <c r="L699" s="266"/>
      <c r="M699" s="267"/>
      <c r="N699" s="311" t="str" cm="1">
        <f t="array" ref="N699">IF(K699="","",
_xlfn.IFS(
E699=$BA$2,VLOOKUP(K699,$BD$15:$BG$999,2,0),
E699=$BA$3,VLOOKUP(K699,$BL$15:$BO$779,2,0),
E699=$BA$4,VLOOKUP(K699,$BS$15:$BV$408,2,0)
)
)</f>
        <v/>
      </c>
      <c r="O699" s="311"/>
      <c r="P699" s="311"/>
    </row>
    <row r="700" spans="1:16">
      <c r="A700" s="83">
        <v>65</v>
      </c>
      <c r="B700" s="292"/>
      <c r="C700" s="292"/>
      <c r="D700" s="292"/>
      <c r="E700" s="292"/>
      <c r="F700" s="292"/>
      <c r="G700" s="292"/>
      <c r="H700" s="292"/>
      <c r="I700" s="292"/>
      <c r="J700" s="292"/>
      <c r="K700" s="265"/>
      <c r="L700" s="266"/>
      <c r="M700" s="267"/>
      <c r="N700" s="311" t="str" cm="1">
        <f t="array" ref="N700">IF(K700="","",
_xlfn.IFS(
E700=$BA$2,VLOOKUP(K700,$BD$15:$BG$999,2,0),
E700=$BA$3,VLOOKUP(K700,$BL$15:$BO$779,2,0),
E700=$BA$4,VLOOKUP(K700,$BS$15:$BV$408,2,0)
)
)</f>
        <v/>
      </c>
      <c r="O700" s="311"/>
      <c r="P700" s="311"/>
    </row>
    <row r="701" spans="1:16">
      <c r="A701" s="83">
        <v>66</v>
      </c>
      <c r="B701" s="292"/>
      <c r="C701" s="292"/>
      <c r="D701" s="292"/>
      <c r="E701" s="292"/>
      <c r="F701" s="292"/>
      <c r="G701" s="292"/>
      <c r="H701" s="292"/>
      <c r="I701" s="292"/>
      <c r="J701" s="292"/>
      <c r="K701" s="265"/>
      <c r="L701" s="266"/>
      <c r="M701" s="267"/>
      <c r="N701" s="311" t="str" cm="1">
        <f t="array" ref="N701">IF(K701="","",
_xlfn.IFS(
E701=$BA$2,VLOOKUP(K701,$BD$15:$BG$999,2,0),
E701=$BA$3,VLOOKUP(K701,$BL$15:$BO$779,2,0),
E701=$BA$4,VLOOKUP(K701,$BS$15:$BV$408,2,0)
)
)</f>
        <v/>
      </c>
      <c r="O701" s="311"/>
      <c r="P701" s="311"/>
    </row>
    <row r="702" spans="1:16">
      <c r="A702" s="83">
        <v>67</v>
      </c>
      <c r="B702" s="292"/>
      <c r="C702" s="292"/>
      <c r="D702" s="292"/>
      <c r="E702" s="292"/>
      <c r="F702" s="292"/>
      <c r="G702" s="292"/>
      <c r="H702" s="292"/>
      <c r="I702" s="292"/>
      <c r="J702" s="292"/>
      <c r="K702" s="265"/>
      <c r="L702" s="266"/>
      <c r="M702" s="267"/>
      <c r="N702" s="311" t="str" cm="1">
        <f t="array" ref="N702">IF(K702="","",
_xlfn.IFS(
E702=$BA$2,VLOOKUP(K702,$BD$15:$BG$999,2,0),
E702=$BA$3,VLOOKUP(K702,$BL$15:$BO$779,2,0),
E702=$BA$4,VLOOKUP(K702,$BS$15:$BV$408,2,0)
)
)</f>
        <v/>
      </c>
      <c r="O702" s="311"/>
      <c r="P702" s="311"/>
    </row>
    <row r="703" spans="1:16">
      <c r="A703" s="83">
        <v>68</v>
      </c>
      <c r="B703" s="292"/>
      <c r="C703" s="292"/>
      <c r="D703" s="292"/>
      <c r="E703" s="292"/>
      <c r="F703" s="292"/>
      <c r="G703" s="292"/>
      <c r="H703" s="292"/>
      <c r="I703" s="292"/>
      <c r="J703" s="292"/>
      <c r="K703" s="265"/>
      <c r="L703" s="266"/>
      <c r="M703" s="267"/>
      <c r="N703" s="311" t="str" cm="1">
        <f t="array" ref="N703">IF(K703="","",
_xlfn.IFS(
E703=$BA$2,VLOOKUP(K703,$BD$15:$BG$999,2,0),
E703=$BA$3,VLOOKUP(K703,$BL$15:$BO$779,2,0),
E703=$BA$4,VLOOKUP(K703,$BS$15:$BV$408,2,0)
)
)</f>
        <v/>
      </c>
      <c r="O703" s="311"/>
      <c r="P703" s="311"/>
    </row>
    <row r="704" spans="1:16">
      <c r="A704" s="83">
        <v>69</v>
      </c>
      <c r="B704" s="292"/>
      <c r="C704" s="292"/>
      <c r="D704" s="292"/>
      <c r="E704" s="292"/>
      <c r="F704" s="292"/>
      <c r="G704" s="292"/>
      <c r="H704" s="292"/>
      <c r="I704" s="292"/>
      <c r="J704" s="292"/>
      <c r="K704" s="265"/>
      <c r="L704" s="266"/>
      <c r="M704" s="267"/>
      <c r="N704" s="311" t="str" cm="1">
        <f t="array" ref="N704">IF(K704="","",
_xlfn.IFS(
E704=$BA$2,VLOOKUP(K704,$BD$15:$BG$999,2,0),
E704=$BA$3,VLOOKUP(K704,$BL$15:$BO$779,2,0),
E704=$BA$4,VLOOKUP(K704,$BS$15:$BV$408,2,0)
)
)</f>
        <v/>
      </c>
      <c r="O704" s="311"/>
      <c r="P704" s="311"/>
    </row>
    <row r="705" spans="1:16">
      <c r="A705" s="83">
        <v>70</v>
      </c>
      <c r="B705" s="292"/>
      <c r="C705" s="292"/>
      <c r="D705" s="292"/>
      <c r="E705" s="292"/>
      <c r="F705" s="292"/>
      <c r="G705" s="292"/>
      <c r="H705" s="292"/>
      <c r="I705" s="292"/>
      <c r="J705" s="292"/>
      <c r="K705" s="265"/>
      <c r="L705" s="266"/>
      <c r="M705" s="267"/>
      <c r="N705" s="311" t="str" cm="1">
        <f t="array" ref="N705">IF(K705="","",
_xlfn.IFS(
E705=$BA$2,VLOOKUP(K705,$BD$15:$BG$999,2,0),
E705=$BA$3,VLOOKUP(K705,$BL$15:$BO$779,2,0),
E705=$BA$4,VLOOKUP(K705,$BS$15:$BV$408,2,0)
)
)</f>
        <v/>
      </c>
      <c r="O705" s="311"/>
      <c r="P705" s="311"/>
    </row>
    <row r="706" spans="1:16">
      <c r="A706" s="83">
        <v>71</v>
      </c>
      <c r="B706" s="292"/>
      <c r="C706" s="292"/>
      <c r="D706" s="292"/>
      <c r="E706" s="292"/>
      <c r="F706" s="292"/>
      <c r="G706" s="292"/>
      <c r="H706" s="292"/>
      <c r="I706" s="292"/>
      <c r="J706" s="292"/>
      <c r="K706" s="265"/>
      <c r="L706" s="266"/>
      <c r="M706" s="267"/>
      <c r="N706" s="311" t="str" cm="1">
        <f t="array" ref="N706">IF(K706="","",
_xlfn.IFS(
E706=$BA$2,VLOOKUP(K706,$BD$15:$BG$999,2,0),
E706=$BA$3,VLOOKUP(K706,$BL$15:$BO$779,2,0),
E706=$BA$4,VLOOKUP(K706,$BS$15:$BV$408,2,0)
)
)</f>
        <v/>
      </c>
      <c r="O706" s="311"/>
      <c r="P706" s="311"/>
    </row>
    <row r="707" spans="1:16">
      <c r="A707" s="83">
        <v>72</v>
      </c>
      <c r="B707" s="292"/>
      <c r="C707" s="292"/>
      <c r="D707" s="292"/>
      <c r="E707" s="292"/>
      <c r="F707" s="292"/>
      <c r="G707" s="292"/>
      <c r="H707" s="292"/>
      <c r="I707" s="292"/>
      <c r="J707" s="292"/>
      <c r="K707" s="265"/>
      <c r="L707" s="266"/>
      <c r="M707" s="267"/>
      <c r="N707" s="311" t="str" cm="1">
        <f t="array" ref="N707">IF(K707="","",
_xlfn.IFS(
E707=$BA$2,VLOOKUP(K707,$BD$15:$BG$999,2,0),
E707=$BA$3,VLOOKUP(K707,$BL$15:$BO$779,2,0),
E707=$BA$4,VLOOKUP(K707,$BS$15:$BV$408,2,0)
)
)</f>
        <v/>
      </c>
      <c r="O707" s="311"/>
      <c r="P707" s="311"/>
    </row>
    <row r="708" spans="1:16">
      <c r="A708" s="83">
        <v>73</v>
      </c>
      <c r="B708" s="292"/>
      <c r="C708" s="292"/>
      <c r="D708" s="292"/>
      <c r="E708" s="292"/>
      <c r="F708" s="292"/>
      <c r="G708" s="292"/>
      <c r="H708" s="292"/>
      <c r="I708" s="292"/>
      <c r="J708" s="292"/>
      <c r="K708" s="265"/>
      <c r="L708" s="266"/>
      <c r="M708" s="267"/>
      <c r="N708" s="311" t="str" cm="1">
        <f t="array" ref="N708">IF(K708="","",
_xlfn.IFS(
E708=$BA$2,VLOOKUP(K708,$BD$15:$BG$999,2,0),
E708=$BA$3,VLOOKUP(K708,$BL$15:$BO$779,2,0),
E708=$BA$4,VLOOKUP(K708,$BS$15:$BV$408,2,0)
)
)</f>
        <v/>
      </c>
      <c r="O708" s="311"/>
      <c r="P708" s="311"/>
    </row>
    <row r="709" spans="1:16">
      <c r="A709" s="83">
        <v>74</v>
      </c>
      <c r="B709" s="292"/>
      <c r="C709" s="292"/>
      <c r="D709" s="292"/>
      <c r="E709" s="292"/>
      <c r="F709" s="292"/>
      <c r="G709" s="292"/>
      <c r="H709" s="292"/>
      <c r="I709" s="292"/>
      <c r="J709" s="292"/>
      <c r="K709" s="265"/>
      <c r="L709" s="266"/>
      <c r="M709" s="267"/>
      <c r="N709" s="311" t="str" cm="1">
        <f t="array" ref="N709">IF(K709="","",
_xlfn.IFS(
E709=$BA$2,VLOOKUP(K709,$BD$15:$BG$999,2,0),
E709=$BA$3,VLOOKUP(K709,$BL$15:$BO$779,2,0),
E709=$BA$4,VLOOKUP(K709,$BS$15:$BV$408,2,0)
)
)</f>
        <v/>
      </c>
      <c r="O709" s="311"/>
      <c r="P709" s="311"/>
    </row>
    <row r="710" spans="1:16">
      <c r="A710" s="83">
        <v>75</v>
      </c>
      <c r="B710" s="292"/>
      <c r="C710" s="292"/>
      <c r="D710" s="292"/>
      <c r="E710" s="292"/>
      <c r="F710" s="292"/>
      <c r="G710" s="292"/>
      <c r="H710" s="292"/>
      <c r="I710" s="292"/>
      <c r="J710" s="292"/>
      <c r="K710" s="265"/>
      <c r="L710" s="266"/>
      <c r="M710" s="267"/>
      <c r="N710" s="311" t="str" cm="1">
        <f t="array" ref="N710">IF(K710="","",
_xlfn.IFS(
E710=$BA$2,VLOOKUP(K710,$BD$15:$BG$999,2,0),
E710=$BA$3,VLOOKUP(K710,$BL$15:$BO$779,2,0),
E710=$BA$4,VLOOKUP(K710,$BS$15:$BV$408,2,0)
)
)</f>
        <v/>
      </c>
      <c r="O710" s="311"/>
      <c r="P710" s="311"/>
    </row>
    <row r="711" spans="1:16">
      <c r="A711" s="83">
        <v>76</v>
      </c>
      <c r="B711" s="292"/>
      <c r="C711" s="292"/>
      <c r="D711" s="292"/>
      <c r="E711" s="292"/>
      <c r="F711" s="292"/>
      <c r="G711" s="292"/>
      <c r="H711" s="292"/>
      <c r="I711" s="292"/>
      <c r="J711" s="292"/>
      <c r="K711" s="265"/>
      <c r="L711" s="266"/>
      <c r="M711" s="267"/>
      <c r="N711" s="311" t="str" cm="1">
        <f t="array" ref="N711">IF(K711="","",
_xlfn.IFS(
E711=$BA$2,VLOOKUP(K711,$BD$15:$BG$999,2,0),
E711=$BA$3,VLOOKUP(K711,$BL$15:$BO$779,2,0),
E711=$BA$4,VLOOKUP(K711,$BS$15:$BV$408,2,0)
)
)</f>
        <v/>
      </c>
      <c r="O711" s="311"/>
      <c r="P711" s="311"/>
    </row>
    <row r="712" spans="1:16">
      <c r="A712" s="83">
        <v>77</v>
      </c>
      <c r="B712" s="292"/>
      <c r="C712" s="292"/>
      <c r="D712" s="292"/>
      <c r="E712" s="292"/>
      <c r="F712" s="292"/>
      <c r="G712" s="292"/>
      <c r="H712" s="292"/>
      <c r="I712" s="292"/>
      <c r="J712" s="292"/>
      <c r="K712" s="265"/>
      <c r="L712" s="266"/>
      <c r="M712" s="267"/>
      <c r="N712" s="311" t="str" cm="1">
        <f t="array" ref="N712">IF(K712="","",
_xlfn.IFS(
E712=$BA$2,VLOOKUP(K712,$BD$15:$BG$999,2,0),
E712=$BA$3,VLOOKUP(K712,$BL$15:$BO$779,2,0),
E712=$BA$4,VLOOKUP(K712,$BS$15:$BV$408,2,0)
)
)</f>
        <v/>
      </c>
      <c r="O712" s="311"/>
      <c r="P712" s="311"/>
    </row>
    <row r="713" spans="1:16">
      <c r="A713" s="83">
        <v>78</v>
      </c>
      <c r="B713" s="292"/>
      <c r="C713" s="292"/>
      <c r="D713" s="292"/>
      <c r="E713" s="292"/>
      <c r="F713" s="292"/>
      <c r="G713" s="292"/>
      <c r="H713" s="292"/>
      <c r="I713" s="292"/>
      <c r="J713" s="292"/>
      <c r="K713" s="265"/>
      <c r="L713" s="266"/>
      <c r="M713" s="267"/>
      <c r="N713" s="311" t="str" cm="1">
        <f t="array" ref="N713">IF(K713="","",
_xlfn.IFS(
E713=$BA$2,VLOOKUP(K713,$BD$15:$BG$999,2,0),
E713=$BA$3,VLOOKUP(K713,$BL$15:$BO$779,2,0),
E713=$BA$4,VLOOKUP(K713,$BS$15:$BV$408,2,0)
)
)</f>
        <v/>
      </c>
      <c r="O713" s="311"/>
      <c r="P713" s="311"/>
    </row>
    <row r="714" spans="1:16">
      <c r="A714" s="83">
        <v>79</v>
      </c>
      <c r="B714" s="292"/>
      <c r="C714" s="292"/>
      <c r="D714" s="292"/>
      <c r="E714" s="292"/>
      <c r="F714" s="292"/>
      <c r="G714" s="292"/>
      <c r="H714" s="292"/>
      <c r="I714" s="292"/>
      <c r="J714" s="292"/>
      <c r="K714" s="265"/>
      <c r="L714" s="266"/>
      <c r="M714" s="267"/>
      <c r="N714" s="311" t="str" cm="1">
        <f t="array" ref="N714">IF(K714="","",
_xlfn.IFS(
E714=$BA$2,VLOOKUP(K714,$BD$15:$BG$999,2,0),
E714=$BA$3,VLOOKUP(K714,$BL$15:$BO$779,2,0),
E714=$BA$4,VLOOKUP(K714,$BS$15:$BV$408,2,0)
)
)</f>
        <v/>
      </c>
      <c r="O714" s="311"/>
      <c r="P714" s="311"/>
    </row>
    <row r="715" spans="1:16">
      <c r="A715" s="83">
        <v>80</v>
      </c>
      <c r="B715" s="292"/>
      <c r="C715" s="292"/>
      <c r="D715" s="292"/>
      <c r="E715" s="292"/>
      <c r="F715" s="292"/>
      <c r="G715" s="292"/>
      <c r="H715" s="292"/>
      <c r="I715" s="292"/>
      <c r="J715" s="292"/>
      <c r="K715" s="265"/>
      <c r="L715" s="266"/>
      <c r="M715" s="267"/>
      <c r="N715" s="311" t="str" cm="1">
        <f t="array" ref="N715">IF(K715="","",
_xlfn.IFS(
E715=$BA$2,VLOOKUP(K715,$BD$15:$BG$999,2,0),
E715=$BA$3,VLOOKUP(K715,$BL$15:$BO$779,2,0),
E715=$BA$4,VLOOKUP(K715,$BS$15:$BV$408,2,0)
)
)</f>
        <v/>
      </c>
      <c r="O715" s="311"/>
      <c r="P715" s="311"/>
    </row>
    <row r="716" spans="1:16">
      <c r="A716" s="83">
        <v>81</v>
      </c>
      <c r="B716" s="292"/>
      <c r="C716" s="292"/>
      <c r="D716" s="292"/>
      <c r="E716" s="292"/>
      <c r="F716" s="292"/>
      <c r="G716" s="292"/>
      <c r="H716" s="292"/>
      <c r="I716" s="292"/>
      <c r="J716" s="292"/>
      <c r="K716" s="265"/>
      <c r="L716" s="266"/>
      <c r="M716" s="267"/>
      <c r="N716" s="311" t="str" cm="1">
        <f t="array" ref="N716">IF(K716="","",
_xlfn.IFS(
E716=$BA$2,VLOOKUP(K716,$BD$15:$BG$999,2,0),
E716=$BA$3,VLOOKUP(K716,$BL$15:$BO$779,2,0),
E716=$BA$4,VLOOKUP(K716,$BS$15:$BV$408,2,0)
)
)</f>
        <v/>
      </c>
      <c r="O716" s="311"/>
      <c r="P716" s="311"/>
    </row>
    <row r="717" spans="1:16">
      <c r="A717" s="83">
        <v>82</v>
      </c>
      <c r="B717" s="292"/>
      <c r="C717" s="292"/>
      <c r="D717" s="292"/>
      <c r="E717" s="292"/>
      <c r="F717" s="292"/>
      <c r="G717" s="292"/>
      <c r="H717" s="292"/>
      <c r="I717" s="292"/>
      <c r="J717" s="292"/>
      <c r="K717" s="265"/>
      <c r="L717" s="266"/>
      <c r="M717" s="267"/>
      <c r="N717" s="311" t="str" cm="1">
        <f t="array" ref="N717">IF(K717="","",
_xlfn.IFS(
E717=$BA$2,VLOOKUP(K717,$BD$15:$BG$999,2,0),
E717=$BA$3,VLOOKUP(K717,$BL$15:$BO$779,2,0),
E717=$BA$4,VLOOKUP(K717,$BS$15:$BV$408,2,0)
)
)</f>
        <v/>
      </c>
      <c r="O717" s="311"/>
      <c r="P717" s="311"/>
    </row>
    <row r="718" spans="1:16">
      <c r="A718" s="83">
        <v>83</v>
      </c>
      <c r="B718" s="292"/>
      <c r="C718" s="292"/>
      <c r="D718" s="292"/>
      <c r="E718" s="292"/>
      <c r="F718" s="292"/>
      <c r="G718" s="292"/>
      <c r="H718" s="292"/>
      <c r="I718" s="292"/>
      <c r="J718" s="292"/>
      <c r="K718" s="265"/>
      <c r="L718" s="266"/>
      <c r="M718" s="267"/>
      <c r="N718" s="311" t="str" cm="1">
        <f t="array" ref="N718">IF(K718="","",
_xlfn.IFS(
E718=$BA$2,VLOOKUP(K718,$BD$15:$BG$999,2,0),
E718=$BA$3,VLOOKUP(K718,$BL$15:$BO$779,2,0),
E718=$BA$4,VLOOKUP(K718,$BS$15:$BV$408,2,0)
)
)</f>
        <v/>
      </c>
      <c r="O718" s="311"/>
      <c r="P718" s="311"/>
    </row>
    <row r="719" spans="1:16">
      <c r="A719" s="83">
        <v>84</v>
      </c>
      <c r="B719" s="292"/>
      <c r="C719" s="292"/>
      <c r="D719" s="292"/>
      <c r="E719" s="292"/>
      <c r="F719" s="292"/>
      <c r="G719" s="292"/>
      <c r="H719" s="292"/>
      <c r="I719" s="292"/>
      <c r="J719" s="292"/>
      <c r="K719" s="265"/>
      <c r="L719" s="266"/>
      <c r="M719" s="267"/>
      <c r="N719" s="311" t="str" cm="1">
        <f t="array" ref="N719">IF(K719="","",
_xlfn.IFS(
E719=$BA$2,VLOOKUP(K719,$BD$15:$BG$999,2,0),
E719=$BA$3,VLOOKUP(K719,$BL$15:$BO$779,2,0),
E719=$BA$4,VLOOKUP(K719,$BS$15:$BV$408,2,0)
)
)</f>
        <v/>
      </c>
      <c r="O719" s="311"/>
      <c r="P719" s="311"/>
    </row>
    <row r="720" spans="1:16">
      <c r="A720" s="83">
        <v>85</v>
      </c>
      <c r="B720" s="292"/>
      <c r="C720" s="292"/>
      <c r="D720" s="292"/>
      <c r="E720" s="292"/>
      <c r="F720" s="292"/>
      <c r="G720" s="292"/>
      <c r="H720" s="292"/>
      <c r="I720" s="292"/>
      <c r="J720" s="292"/>
      <c r="K720" s="265"/>
      <c r="L720" s="266"/>
      <c r="M720" s="267"/>
      <c r="N720" s="311" t="str" cm="1">
        <f t="array" ref="N720">IF(K720="","",
_xlfn.IFS(
E720=$BA$2,VLOOKUP(K720,$BD$15:$BG$999,2,0),
E720=$BA$3,VLOOKUP(K720,$BL$15:$BO$779,2,0),
E720=$BA$4,VLOOKUP(K720,$BS$15:$BV$408,2,0)
)
)</f>
        <v/>
      </c>
      <c r="O720" s="311"/>
      <c r="P720" s="311"/>
    </row>
    <row r="721" spans="1:16">
      <c r="A721" s="83">
        <v>86</v>
      </c>
      <c r="B721" s="292"/>
      <c r="C721" s="292"/>
      <c r="D721" s="292"/>
      <c r="E721" s="292"/>
      <c r="F721" s="292"/>
      <c r="G721" s="292"/>
      <c r="H721" s="292"/>
      <c r="I721" s="292"/>
      <c r="J721" s="292"/>
      <c r="K721" s="265"/>
      <c r="L721" s="266"/>
      <c r="M721" s="267"/>
      <c r="N721" s="311" t="str" cm="1">
        <f t="array" ref="N721">IF(K721="","",
_xlfn.IFS(
E721=$BA$2,VLOOKUP(K721,$BD$15:$BG$999,2,0),
E721=$BA$3,VLOOKUP(K721,$BL$15:$BO$779,2,0),
E721=$BA$4,VLOOKUP(K721,$BS$15:$BV$408,2,0)
)
)</f>
        <v/>
      </c>
      <c r="O721" s="311"/>
      <c r="P721" s="311"/>
    </row>
    <row r="722" spans="1:16">
      <c r="A722" s="83">
        <v>87</v>
      </c>
      <c r="B722" s="292"/>
      <c r="C722" s="292"/>
      <c r="D722" s="292"/>
      <c r="E722" s="292"/>
      <c r="F722" s="292"/>
      <c r="G722" s="292"/>
      <c r="H722" s="292"/>
      <c r="I722" s="292"/>
      <c r="J722" s="292"/>
      <c r="K722" s="265"/>
      <c r="L722" s="266"/>
      <c r="M722" s="267"/>
      <c r="N722" s="311" t="str" cm="1">
        <f t="array" ref="N722">IF(K722="","",
_xlfn.IFS(
E722=$BA$2,VLOOKUP(K722,$BD$15:$BG$999,2,0),
E722=$BA$3,VLOOKUP(K722,$BL$15:$BO$779,2,0),
E722=$BA$4,VLOOKUP(K722,$BS$15:$BV$408,2,0)
)
)</f>
        <v/>
      </c>
      <c r="O722" s="311"/>
      <c r="P722" s="311"/>
    </row>
    <row r="723" spans="1:16">
      <c r="A723" s="83">
        <v>88</v>
      </c>
      <c r="B723" s="292"/>
      <c r="C723" s="292"/>
      <c r="D723" s="292"/>
      <c r="E723" s="292"/>
      <c r="F723" s="292"/>
      <c r="G723" s="292"/>
      <c r="H723" s="292"/>
      <c r="I723" s="292"/>
      <c r="J723" s="292"/>
      <c r="K723" s="265"/>
      <c r="L723" s="266"/>
      <c r="M723" s="267"/>
      <c r="N723" s="311" t="str" cm="1">
        <f t="array" ref="N723">IF(K723="","",
_xlfn.IFS(
E723=$BA$2,VLOOKUP(K723,$BD$15:$BG$999,2,0),
E723=$BA$3,VLOOKUP(K723,$BL$15:$BO$779,2,0),
E723=$BA$4,VLOOKUP(K723,$BS$15:$BV$408,2,0)
)
)</f>
        <v/>
      </c>
      <c r="O723" s="311"/>
      <c r="P723" s="311"/>
    </row>
    <row r="724" spans="1:16">
      <c r="A724" s="83">
        <v>89</v>
      </c>
      <c r="B724" s="292"/>
      <c r="C724" s="292"/>
      <c r="D724" s="292"/>
      <c r="E724" s="292"/>
      <c r="F724" s="292"/>
      <c r="G724" s="292"/>
      <c r="H724" s="292"/>
      <c r="I724" s="292"/>
      <c r="J724" s="292"/>
      <c r="K724" s="265"/>
      <c r="L724" s="266"/>
      <c r="M724" s="267"/>
      <c r="N724" s="311" t="str" cm="1">
        <f t="array" ref="N724">IF(K724="","",
_xlfn.IFS(
E724=$BA$2,VLOOKUP(K724,$BD$15:$BG$999,2,0),
E724=$BA$3,VLOOKUP(K724,$BL$15:$BO$779,2,0),
E724=$BA$4,VLOOKUP(K724,$BS$15:$BV$408,2,0)
)
)</f>
        <v/>
      </c>
      <c r="O724" s="311"/>
      <c r="P724" s="311"/>
    </row>
    <row r="725" spans="1:16">
      <c r="A725" s="83">
        <v>90</v>
      </c>
      <c r="B725" s="292"/>
      <c r="C725" s="292"/>
      <c r="D725" s="292"/>
      <c r="E725" s="292"/>
      <c r="F725" s="292"/>
      <c r="G725" s="292"/>
      <c r="H725" s="292"/>
      <c r="I725" s="292"/>
      <c r="J725" s="292"/>
      <c r="K725" s="265"/>
      <c r="L725" s="266"/>
      <c r="M725" s="267"/>
      <c r="N725" s="311" t="str" cm="1">
        <f t="array" ref="N725">IF(K725="","",
_xlfn.IFS(
E725=$BA$2,VLOOKUP(K725,$BD$15:$BG$999,2,0),
E725=$BA$3,VLOOKUP(K725,$BL$15:$BO$779,2,0),
E725=$BA$4,VLOOKUP(K725,$BS$15:$BV$408,2,0)
)
)</f>
        <v/>
      </c>
      <c r="O725" s="311"/>
      <c r="P725" s="311"/>
    </row>
    <row r="726" spans="1:16">
      <c r="A726" s="83">
        <v>91</v>
      </c>
      <c r="B726" s="292"/>
      <c r="C726" s="292"/>
      <c r="D726" s="292"/>
      <c r="E726" s="292"/>
      <c r="F726" s="292"/>
      <c r="G726" s="292"/>
      <c r="H726" s="292"/>
      <c r="I726" s="292"/>
      <c r="J726" s="292"/>
      <c r="K726" s="265"/>
      <c r="L726" s="266"/>
      <c r="M726" s="267"/>
      <c r="N726" s="311" t="str" cm="1">
        <f t="array" ref="N726">IF(K726="","",
_xlfn.IFS(
E726=$BA$2,VLOOKUP(K726,$BD$15:$BG$999,2,0),
E726=$BA$3,VLOOKUP(K726,$BL$15:$BO$779,2,0),
E726=$BA$4,VLOOKUP(K726,$BS$15:$BV$408,2,0)
)
)</f>
        <v/>
      </c>
      <c r="O726" s="311"/>
      <c r="P726" s="311"/>
    </row>
    <row r="727" spans="1:16">
      <c r="A727" s="83">
        <v>92</v>
      </c>
      <c r="B727" s="292"/>
      <c r="C727" s="292"/>
      <c r="D727" s="292"/>
      <c r="E727" s="292"/>
      <c r="F727" s="292"/>
      <c r="G727" s="292"/>
      <c r="H727" s="292"/>
      <c r="I727" s="292"/>
      <c r="J727" s="292"/>
      <c r="K727" s="265"/>
      <c r="L727" s="266"/>
      <c r="M727" s="267"/>
      <c r="N727" s="311" t="str" cm="1">
        <f t="array" ref="N727">IF(K727="","",
_xlfn.IFS(
E727=$BA$2,VLOOKUP(K727,$BD$15:$BG$999,2,0),
E727=$BA$3,VLOOKUP(K727,$BL$15:$BO$779,2,0),
E727=$BA$4,VLOOKUP(K727,$BS$15:$BV$408,2,0)
)
)</f>
        <v/>
      </c>
      <c r="O727" s="311"/>
      <c r="P727" s="311"/>
    </row>
    <row r="728" spans="1:16">
      <c r="A728" s="83">
        <v>93</v>
      </c>
      <c r="B728" s="292"/>
      <c r="C728" s="292"/>
      <c r="D728" s="292"/>
      <c r="E728" s="292"/>
      <c r="F728" s="292"/>
      <c r="G728" s="292"/>
      <c r="H728" s="292"/>
      <c r="I728" s="292"/>
      <c r="J728" s="292"/>
      <c r="K728" s="265"/>
      <c r="L728" s="266"/>
      <c r="M728" s="267"/>
      <c r="N728" s="311" t="str" cm="1">
        <f t="array" ref="N728">IF(K728="","",
_xlfn.IFS(
E728=$BA$2,VLOOKUP(K728,$BD$15:$BG$999,2,0),
E728=$BA$3,VLOOKUP(K728,$BL$15:$BO$779,2,0),
E728=$BA$4,VLOOKUP(K728,$BS$15:$BV$408,2,0)
)
)</f>
        <v/>
      </c>
      <c r="O728" s="311"/>
      <c r="P728" s="311"/>
    </row>
    <row r="729" spans="1:16">
      <c r="A729" s="83">
        <v>94</v>
      </c>
      <c r="B729" s="292"/>
      <c r="C729" s="292"/>
      <c r="D729" s="292"/>
      <c r="E729" s="292"/>
      <c r="F729" s="292"/>
      <c r="G729" s="292"/>
      <c r="H729" s="292"/>
      <c r="I729" s="292"/>
      <c r="J729" s="292"/>
      <c r="K729" s="265"/>
      <c r="L729" s="266"/>
      <c r="M729" s="267"/>
      <c r="N729" s="311" t="str" cm="1">
        <f t="array" ref="N729">IF(K729="","",
_xlfn.IFS(
E729=$BA$2,VLOOKUP(K729,$BD$15:$BG$999,2,0),
E729=$BA$3,VLOOKUP(K729,$BL$15:$BO$779,2,0),
E729=$BA$4,VLOOKUP(K729,$BS$15:$BV$408,2,0)
)
)</f>
        <v/>
      </c>
      <c r="O729" s="311"/>
      <c r="P729" s="311"/>
    </row>
    <row r="730" spans="1:16">
      <c r="A730" s="83">
        <v>95</v>
      </c>
      <c r="B730" s="292"/>
      <c r="C730" s="292"/>
      <c r="D730" s="292"/>
      <c r="E730" s="292"/>
      <c r="F730" s="292"/>
      <c r="G730" s="292"/>
      <c r="H730" s="292"/>
      <c r="I730" s="292"/>
      <c r="J730" s="292"/>
      <c r="K730" s="265"/>
      <c r="L730" s="266"/>
      <c r="M730" s="267"/>
      <c r="N730" s="311" t="str" cm="1">
        <f t="array" ref="N730">IF(K730="","",
_xlfn.IFS(
E730=$BA$2,VLOOKUP(K730,$BD$15:$BG$999,2,0),
E730=$BA$3,VLOOKUP(K730,$BL$15:$BO$779,2,0),
E730=$BA$4,VLOOKUP(K730,$BS$15:$BV$408,2,0)
)
)</f>
        <v/>
      </c>
      <c r="O730" s="311"/>
      <c r="P730" s="311"/>
    </row>
    <row r="731" spans="1:16">
      <c r="A731" s="83">
        <v>96</v>
      </c>
      <c r="B731" s="292"/>
      <c r="C731" s="292"/>
      <c r="D731" s="292"/>
      <c r="E731" s="292"/>
      <c r="F731" s="292"/>
      <c r="G731" s="292"/>
      <c r="H731" s="292"/>
      <c r="I731" s="292"/>
      <c r="J731" s="292"/>
      <c r="K731" s="265"/>
      <c r="L731" s="266"/>
      <c r="M731" s="267"/>
      <c r="N731" s="311" t="str" cm="1">
        <f t="array" ref="N731">IF(K731="","",
_xlfn.IFS(
E731=$BA$2,VLOOKUP(K731,$BD$15:$BG$999,2,0),
E731=$BA$3,VLOOKUP(K731,$BL$15:$BO$779,2,0),
E731=$BA$4,VLOOKUP(K731,$BS$15:$BV$408,2,0)
)
)</f>
        <v/>
      </c>
      <c r="O731" s="311"/>
      <c r="P731" s="311"/>
    </row>
    <row r="732" spans="1:16">
      <c r="A732" s="83">
        <v>97</v>
      </c>
      <c r="B732" s="292"/>
      <c r="C732" s="292"/>
      <c r="D732" s="292"/>
      <c r="E732" s="292"/>
      <c r="F732" s="292"/>
      <c r="G732" s="292"/>
      <c r="H732" s="292"/>
      <c r="I732" s="292"/>
      <c r="J732" s="292"/>
      <c r="K732" s="265"/>
      <c r="L732" s="266"/>
      <c r="M732" s="267"/>
      <c r="N732" s="311" t="str" cm="1">
        <f t="array" ref="N732">IF(K732="","",
_xlfn.IFS(
E732=$BA$2,VLOOKUP(K732,$BD$15:$BG$999,2,0),
E732=$BA$3,VLOOKUP(K732,$BL$15:$BO$779,2,0),
E732=$BA$4,VLOOKUP(K732,$BS$15:$BV$408,2,0)
)
)</f>
        <v/>
      </c>
      <c r="O732" s="311"/>
      <c r="P732" s="311"/>
    </row>
    <row r="733" spans="1:16">
      <c r="A733" s="83">
        <v>98</v>
      </c>
      <c r="B733" s="292"/>
      <c r="C733" s="292"/>
      <c r="D733" s="292"/>
      <c r="E733" s="292"/>
      <c r="F733" s="292"/>
      <c r="G733" s="292"/>
      <c r="H733" s="292"/>
      <c r="I733" s="292"/>
      <c r="J733" s="292"/>
      <c r="K733" s="265"/>
      <c r="L733" s="266"/>
      <c r="M733" s="267"/>
      <c r="N733" s="311" t="str" cm="1">
        <f t="array" ref="N733">IF(K733="","",
_xlfn.IFS(
E733=$BA$2,VLOOKUP(K733,$BD$15:$BG$999,2,0),
E733=$BA$3,VLOOKUP(K733,$BL$15:$BO$779,2,0),
E733=$BA$4,VLOOKUP(K733,$BS$15:$BV$408,2,0)
)
)</f>
        <v/>
      </c>
      <c r="O733" s="311"/>
      <c r="P733" s="311"/>
    </row>
    <row r="734" spans="1:16">
      <c r="A734" s="83">
        <v>99</v>
      </c>
      <c r="B734" s="292"/>
      <c r="C734" s="292"/>
      <c r="D734" s="292"/>
      <c r="E734" s="292"/>
      <c r="F734" s="292"/>
      <c r="G734" s="292"/>
      <c r="H734" s="292"/>
      <c r="I734" s="292"/>
      <c r="J734" s="292"/>
      <c r="K734" s="265"/>
      <c r="L734" s="266"/>
      <c r="M734" s="267"/>
      <c r="N734" s="311" t="str" cm="1">
        <f t="array" ref="N734">IF(K734="","",
_xlfn.IFS(
E734=$BA$2,VLOOKUP(K734,$BD$15:$BG$999,2,0),
E734=$BA$3,VLOOKUP(K734,$BL$15:$BO$779,2,0),
E734=$BA$4,VLOOKUP(K734,$BS$15:$BV$408,2,0)
)
)</f>
        <v/>
      </c>
      <c r="O734" s="311"/>
      <c r="P734" s="311"/>
    </row>
    <row r="735" spans="1:16">
      <c r="A735" s="83">
        <v>100</v>
      </c>
      <c r="B735" s="292"/>
      <c r="C735" s="292"/>
      <c r="D735" s="292"/>
      <c r="E735" s="292"/>
      <c r="F735" s="292"/>
      <c r="G735" s="292"/>
      <c r="H735" s="292"/>
      <c r="I735" s="292"/>
      <c r="J735" s="292"/>
      <c r="K735" s="265"/>
      <c r="L735" s="266"/>
      <c r="M735" s="267"/>
      <c r="N735" s="311" t="str" cm="1">
        <f t="array" ref="N735">IF(K735="","",
_xlfn.IFS(
E735=$BA$2,VLOOKUP(K735,$BD$15:$BG$999,2,0),
E735=$BA$3,VLOOKUP(K735,$BL$15:$BO$779,2,0),
E735=$BA$4,VLOOKUP(K735,$BS$15:$BV$408,2,0)
)
)</f>
        <v/>
      </c>
      <c r="O735" s="311"/>
      <c r="P735" s="311"/>
    </row>
    <row r="736" spans="1:16">
      <c r="A736" s="103"/>
    </row>
    <row r="737" spans="1:1">
      <c r="A737" s="103"/>
    </row>
    <row r="738" spans="1:1">
      <c r="A738" s="103"/>
    </row>
    <row r="739" spans="1:1">
      <c r="A739" s="103"/>
    </row>
  </sheetData>
  <sheetProtection algorithmName="SHA-512" hashValue="SOI4GsvoPrhnB8P0ZFRzApgwrOwRnpQUFQHJUc0dQ72HHKT3z31McSpAivAs2qEYkGZDCn8DpZey5HIOOEnheQ==" saltValue="y5ctGu7hI4giwEZUpRpq7g==" spinCount="100000" sheet="1" objects="1" scenarios="1" selectLockedCells="1"/>
  <mergeCells count="877">
    <mergeCell ref="B45:M45"/>
    <mergeCell ref="N45:O45"/>
    <mergeCell ref="B87:M87"/>
    <mergeCell ref="N87:O87"/>
    <mergeCell ref="B127:M127"/>
    <mergeCell ref="N127:O127"/>
    <mergeCell ref="B167:M167"/>
    <mergeCell ref="N167:O167"/>
    <mergeCell ref="A627:P627"/>
    <mergeCell ref="B401:I401"/>
    <mergeCell ref="K401:P401"/>
    <mergeCell ref="B85:P85"/>
    <mergeCell ref="B125:P125"/>
    <mergeCell ref="B165:P165"/>
    <mergeCell ref="B205:P205"/>
    <mergeCell ref="B245:P245"/>
    <mergeCell ref="B285:P285"/>
    <mergeCell ref="B325:P325"/>
    <mergeCell ref="B365:P365"/>
    <mergeCell ref="B389:H389"/>
    <mergeCell ref="J389:P389"/>
    <mergeCell ref="B391:G391"/>
    <mergeCell ref="H391:I391"/>
    <mergeCell ref="J391:P391"/>
    <mergeCell ref="A631:P631"/>
    <mergeCell ref="A633:P633"/>
    <mergeCell ref="B735:D735"/>
    <mergeCell ref="E735:G735"/>
    <mergeCell ref="H735:J735"/>
    <mergeCell ref="K735:M735"/>
    <mergeCell ref="N735:P735"/>
    <mergeCell ref="B733:D733"/>
    <mergeCell ref="E733:G733"/>
    <mergeCell ref="H733:J733"/>
    <mergeCell ref="K733:M733"/>
    <mergeCell ref="N733:P733"/>
    <mergeCell ref="B734:D734"/>
    <mergeCell ref="E734:G734"/>
    <mergeCell ref="H734:J734"/>
    <mergeCell ref="K734:M734"/>
    <mergeCell ref="N734:P734"/>
    <mergeCell ref="B731:D731"/>
    <mergeCell ref="E731:G731"/>
    <mergeCell ref="H731:J731"/>
    <mergeCell ref="K731:M731"/>
    <mergeCell ref="N731:P731"/>
    <mergeCell ref="B732:D732"/>
    <mergeCell ref="E732:G732"/>
    <mergeCell ref="H732:J732"/>
    <mergeCell ref="K732:M732"/>
    <mergeCell ref="N732:P732"/>
    <mergeCell ref="B729:D729"/>
    <mergeCell ref="E729:G729"/>
    <mergeCell ref="H729:J729"/>
    <mergeCell ref="K729:M729"/>
    <mergeCell ref="N729:P729"/>
    <mergeCell ref="B730:D730"/>
    <mergeCell ref="E730:G730"/>
    <mergeCell ref="H730:J730"/>
    <mergeCell ref="K730:M730"/>
    <mergeCell ref="N730:P730"/>
    <mergeCell ref="B727:D727"/>
    <mergeCell ref="E727:G727"/>
    <mergeCell ref="H727:J727"/>
    <mergeCell ref="K727:M727"/>
    <mergeCell ref="N727:P727"/>
    <mergeCell ref="B728:D728"/>
    <mergeCell ref="E728:G728"/>
    <mergeCell ref="H728:J728"/>
    <mergeCell ref="K728:M728"/>
    <mergeCell ref="N728:P728"/>
    <mergeCell ref="B725:D725"/>
    <mergeCell ref="E725:G725"/>
    <mergeCell ref="H725:J725"/>
    <mergeCell ref="K725:M725"/>
    <mergeCell ref="N725:P725"/>
    <mergeCell ref="B726:D726"/>
    <mergeCell ref="E726:G726"/>
    <mergeCell ref="H726:J726"/>
    <mergeCell ref="K726:M726"/>
    <mergeCell ref="N726:P726"/>
    <mergeCell ref="B723:D723"/>
    <mergeCell ref="E723:G723"/>
    <mergeCell ref="H723:J723"/>
    <mergeCell ref="K723:M723"/>
    <mergeCell ref="N723:P723"/>
    <mergeCell ref="B724:D724"/>
    <mergeCell ref="E724:G724"/>
    <mergeCell ref="H724:J724"/>
    <mergeCell ref="K724:M724"/>
    <mergeCell ref="N724:P724"/>
    <mergeCell ref="B721:D721"/>
    <mergeCell ref="E721:G721"/>
    <mergeCell ref="H721:J721"/>
    <mergeCell ref="K721:M721"/>
    <mergeCell ref="N721:P721"/>
    <mergeCell ref="B722:D722"/>
    <mergeCell ref="E722:G722"/>
    <mergeCell ref="H722:J722"/>
    <mergeCell ref="K722:M722"/>
    <mergeCell ref="N722:P722"/>
    <mergeCell ref="B719:D719"/>
    <mergeCell ref="E719:G719"/>
    <mergeCell ref="H719:J719"/>
    <mergeCell ref="K719:M719"/>
    <mergeCell ref="N719:P719"/>
    <mergeCell ref="B720:D720"/>
    <mergeCell ref="E720:G720"/>
    <mergeCell ref="H720:J720"/>
    <mergeCell ref="K720:M720"/>
    <mergeCell ref="N720:P720"/>
    <mergeCell ref="B717:D717"/>
    <mergeCell ref="E717:G717"/>
    <mergeCell ref="H717:J717"/>
    <mergeCell ref="K717:M717"/>
    <mergeCell ref="N717:P717"/>
    <mergeCell ref="B718:D718"/>
    <mergeCell ref="E718:G718"/>
    <mergeCell ref="H718:J718"/>
    <mergeCell ref="K718:M718"/>
    <mergeCell ref="N718:P718"/>
    <mergeCell ref="B715:D715"/>
    <mergeCell ref="E715:G715"/>
    <mergeCell ref="H715:J715"/>
    <mergeCell ref="K715:M715"/>
    <mergeCell ref="N715:P715"/>
    <mergeCell ref="B716:D716"/>
    <mergeCell ref="E716:G716"/>
    <mergeCell ref="H716:J716"/>
    <mergeCell ref="K716:M716"/>
    <mergeCell ref="N716:P716"/>
    <mergeCell ref="B713:D713"/>
    <mergeCell ref="E713:G713"/>
    <mergeCell ref="H713:J713"/>
    <mergeCell ref="K713:M713"/>
    <mergeCell ref="N713:P713"/>
    <mergeCell ref="B714:D714"/>
    <mergeCell ref="E714:G714"/>
    <mergeCell ref="H714:J714"/>
    <mergeCell ref="K714:M714"/>
    <mergeCell ref="N714:P714"/>
    <mergeCell ref="B711:D711"/>
    <mergeCell ref="E711:G711"/>
    <mergeCell ref="H711:J711"/>
    <mergeCell ref="K711:M711"/>
    <mergeCell ref="N711:P711"/>
    <mergeCell ref="B712:D712"/>
    <mergeCell ref="E712:G712"/>
    <mergeCell ref="H712:J712"/>
    <mergeCell ref="K712:M712"/>
    <mergeCell ref="N712:P712"/>
    <mergeCell ref="B709:D709"/>
    <mergeCell ref="E709:G709"/>
    <mergeCell ref="H709:J709"/>
    <mergeCell ref="K709:M709"/>
    <mergeCell ref="N709:P709"/>
    <mergeCell ref="B710:D710"/>
    <mergeCell ref="E710:G710"/>
    <mergeCell ref="H710:J710"/>
    <mergeCell ref="K710:M710"/>
    <mergeCell ref="N710:P710"/>
    <mergeCell ref="B707:D707"/>
    <mergeCell ref="E707:G707"/>
    <mergeCell ref="H707:J707"/>
    <mergeCell ref="K707:M707"/>
    <mergeCell ref="N707:P707"/>
    <mergeCell ref="B708:D708"/>
    <mergeCell ref="E708:G708"/>
    <mergeCell ref="H708:J708"/>
    <mergeCell ref="K708:M708"/>
    <mergeCell ref="N708:P708"/>
    <mergeCell ref="B705:D705"/>
    <mergeCell ref="E705:G705"/>
    <mergeCell ref="H705:J705"/>
    <mergeCell ref="K705:M705"/>
    <mergeCell ref="N705:P705"/>
    <mergeCell ref="B706:D706"/>
    <mergeCell ref="E706:G706"/>
    <mergeCell ref="H706:J706"/>
    <mergeCell ref="K706:M706"/>
    <mergeCell ref="N706:P706"/>
    <mergeCell ref="B703:D703"/>
    <mergeCell ref="E703:G703"/>
    <mergeCell ref="H703:J703"/>
    <mergeCell ref="K703:M703"/>
    <mergeCell ref="N703:P703"/>
    <mergeCell ref="B704:D704"/>
    <mergeCell ref="E704:G704"/>
    <mergeCell ref="H704:J704"/>
    <mergeCell ref="K704:M704"/>
    <mergeCell ref="N704:P704"/>
    <mergeCell ref="B701:D701"/>
    <mergeCell ref="E701:G701"/>
    <mergeCell ref="H701:J701"/>
    <mergeCell ref="K701:M701"/>
    <mergeCell ref="N701:P701"/>
    <mergeCell ref="B702:D702"/>
    <mergeCell ref="E702:G702"/>
    <mergeCell ref="H702:J702"/>
    <mergeCell ref="K702:M702"/>
    <mergeCell ref="N702:P702"/>
    <mergeCell ref="B699:D699"/>
    <mergeCell ref="E699:G699"/>
    <mergeCell ref="H699:J699"/>
    <mergeCell ref="K699:M699"/>
    <mergeCell ref="N699:P699"/>
    <mergeCell ref="B700:D700"/>
    <mergeCell ref="E700:G700"/>
    <mergeCell ref="H700:J700"/>
    <mergeCell ref="K700:M700"/>
    <mergeCell ref="N700:P700"/>
    <mergeCell ref="B697:D697"/>
    <mergeCell ref="E697:G697"/>
    <mergeCell ref="H697:J697"/>
    <mergeCell ref="K697:M697"/>
    <mergeCell ref="N697:P697"/>
    <mergeCell ref="B698:D698"/>
    <mergeCell ref="E698:G698"/>
    <mergeCell ref="H698:J698"/>
    <mergeCell ref="K698:M698"/>
    <mergeCell ref="N698:P698"/>
    <mergeCell ref="B695:D695"/>
    <mergeCell ref="E695:G695"/>
    <mergeCell ref="H695:J695"/>
    <mergeCell ref="K695:M695"/>
    <mergeCell ref="N695:P695"/>
    <mergeCell ref="B696:D696"/>
    <mergeCell ref="E696:G696"/>
    <mergeCell ref="H696:J696"/>
    <mergeCell ref="K696:M696"/>
    <mergeCell ref="N696:P696"/>
    <mergeCell ref="B693:D693"/>
    <mergeCell ref="E693:G693"/>
    <mergeCell ref="H693:J693"/>
    <mergeCell ref="K693:M693"/>
    <mergeCell ref="N693:P693"/>
    <mergeCell ref="B694:D694"/>
    <mergeCell ref="E694:G694"/>
    <mergeCell ref="H694:J694"/>
    <mergeCell ref="K694:M694"/>
    <mergeCell ref="N694:P694"/>
    <mergeCell ref="B691:D691"/>
    <mergeCell ref="E691:G691"/>
    <mergeCell ref="H691:J691"/>
    <mergeCell ref="K691:M691"/>
    <mergeCell ref="N691:P691"/>
    <mergeCell ref="B692:D692"/>
    <mergeCell ref="E692:G692"/>
    <mergeCell ref="H692:J692"/>
    <mergeCell ref="K692:M692"/>
    <mergeCell ref="N692:P692"/>
    <mergeCell ref="B689:D689"/>
    <mergeCell ref="E689:G689"/>
    <mergeCell ref="H689:J689"/>
    <mergeCell ref="K689:M689"/>
    <mergeCell ref="N689:P689"/>
    <mergeCell ref="B690:D690"/>
    <mergeCell ref="E690:G690"/>
    <mergeCell ref="H690:J690"/>
    <mergeCell ref="K690:M690"/>
    <mergeCell ref="N690:P690"/>
    <mergeCell ref="B687:D687"/>
    <mergeCell ref="E687:G687"/>
    <mergeCell ref="H687:J687"/>
    <mergeCell ref="K687:M687"/>
    <mergeCell ref="N687:P687"/>
    <mergeCell ref="B688:D688"/>
    <mergeCell ref="E688:G688"/>
    <mergeCell ref="H688:J688"/>
    <mergeCell ref="K688:M688"/>
    <mergeCell ref="N688:P688"/>
    <mergeCell ref="B685:D685"/>
    <mergeCell ref="E685:G685"/>
    <mergeCell ref="H685:J685"/>
    <mergeCell ref="K685:M685"/>
    <mergeCell ref="N685:P685"/>
    <mergeCell ref="B686:D686"/>
    <mergeCell ref="E686:G686"/>
    <mergeCell ref="H686:J686"/>
    <mergeCell ref="K686:M686"/>
    <mergeCell ref="N686:P686"/>
    <mergeCell ref="B683:D683"/>
    <mergeCell ref="E683:G683"/>
    <mergeCell ref="H683:J683"/>
    <mergeCell ref="K683:M683"/>
    <mergeCell ref="N683:P683"/>
    <mergeCell ref="B684:D684"/>
    <mergeCell ref="E684:G684"/>
    <mergeCell ref="H684:J684"/>
    <mergeCell ref="K684:M684"/>
    <mergeCell ref="N684:P684"/>
    <mergeCell ref="B681:D681"/>
    <mergeCell ref="E681:G681"/>
    <mergeCell ref="H681:J681"/>
    <mergeCell ref="K681:M681"/>
    <mergeCell ref="N681:P681"/>
    <mergeCell ref="B682:D682"/>
    <mergeCell ref="E682:G682"/>
    <mergeCell ref="H682:J682"/>
    <mergeCell ref="K682:M682"/>
    <mergeCell ref="N682:P682"/>
    <mergeCell ref="B679:D679"/>
    <mergeCell ref="E679:G679"/>
    <mergeCell ref="H679:J679"/>
    <mergeCell ref="K679:M679"/>
    <mergeCell ref="N679:P679"/>
    <mergeCell ref="B680:D680"/>
    <mergeCell ref="E680:G680"/>
    <mergeCell ref="H680:J680"/>
    <mergeCell ref="K680:M680"/>
    <mergeCell ref="N680:P680"/>
    <mergeCell ref="B677:D677"/>
    <mergeCell ref="E677:G677"/>
    <mergeCell ref="H677:J677"/>
    <mergeCell ref="K677:M677"/>
    <mergeCell ref="N677:P677"/>
    <mergeCell ref="B678:D678"/>
    <mergeCell ref="E678:G678"/>
    <mergeCell ref="H678:J678"/>
    <mergeCell ref="K678:M678"/>
    <mergeCell ref="N678:P678"/>
    <mergeCell ref="B675:D675"/>
    <mergeCell ref="E675:G675"/>
    <mergeCell ref="H675:J675"/>
    <mergeCell ref="K675:M675"/>
    <mergeCell ref="N675:P675"/>
    <mergeCell ref="B676:D676"/>
    <mergeCell ref="E676:G676"/>
    <mergeCell ref="H676:J676"/>
    <mergeCell ref="K676:M676"/>
    <mergeCell ref="N676:P676"/>
    <mergeCell ref="B673:D673"/>
    <mergeCell ref="E673:G673"/>
    <mergeCell ref="H673:J673"/>
    <mergeCell ref="K673:M673"/>
    <mergeCell ref="N673:P673"/>
    <mergeCell ref="B674:D674"/>
    <mergeCell ref="E674:G674"/>
    <mergeCell ref="H674:J674"/>
    <mergeCell ref="K674:M674"/>
    <mergeCell ref="N674:P674"/>
    <mergeCell ref="B671:D671"/>
    <mergeCell ref="E671:G671"/>
    <mergeCell ref="H671:J671"/>
    <mergeCell ref="K671:M671"/>
    <mergeCell ref="N671:P671"/>
    <mergeCell ref="B672:D672"/>
    <mergeCell ref="E672:G672"/>
    <mergeCell ref="H672:J672"/>
    <mergeCell ref="K672:M672"/>
    <mergeCell ref="N672:P672"/>
    <mergeCell ref="B669:D669"/>
    <mergeCell ref="E669:G669"/>
    <mergeCell ref="H669:J669"/>
    <mergeCell ref="K669:M669"/>
    <mergeCell ref="N669:P669"/>
    <mergeCell ref="B670:D670"/>
    <mergeCell ref="E670:G670"/>
    <mergeCell ref="H670:J670"/>
    <mergeCell ref="K670:M670"/>
    <mergeCell ref="N670:P670"/>
    <mergeCell ref="B667:D667"/>
    <mergeCell ref="E667:G667"/>
    <mergeCell ref="H667:J667"/>
    <mergeCell ref="K667:M667"/>
    <mergeCell ref="N667:P667"/>
    <mergeCell ref="B668:D668"/>
    <mergeCell ref="E668:G668"/>
    <mergeCell ref="H668:J668"/>
    <mergeCell ref="K668:M668"/>
    <mergeCell ref="N668:P668"/>
    <mergeCell ref="B665:D665"/>
    <mergeCell ref="E665:G665"/>
    <mergeCell ref="H665:J665"/>
    <mergeCell ref="K665:M665"/>
    <mergeCell ref="N665:P665"/>
    <mergeCell ref="B666:D666"/>
    <mergeCell ref="E666:G666"/>
    <mergeCell ref="H666:J666"/>
    <mergeCell ref="K666:M666"/>
    <mergeCell ref="N666:P666"/>
    <mergeCell ref="B663:D663"/>
    <mergeCell ref="E663:G663"/>
    <mergeCell ref="H663:J663"/>
    <mergeCell ref="K663:M663"/>
    <mergeCell ref="N663:P663"/>
    <mergeCell ref="B664:D664"/>
    <mergeCell ref="E664:G664"/>
    <mergeCell ref="H664:J664"/>
    <mergeCell ref="K664:M664"/>
    <mergeCell ref="N664:P664"/>
    <mergeCell ref="B661:D661"/>
    <mergeCell ref="E661:G661"/>
    <mergeCell ref="H661:J661"/>
    <mergeCell ref="K661:M661"/>
    <mergeCell ref="N661:P661"/>
    <mergeCell ref="B662:D662"/>
    <mergeCell ref="E662:G662"/>
    <mergeCell ref="H662:J662"/>
    <mergeCell ref="K662:M662"/>
    <mergeCell ref="N662:P662"/>
    <mergeCell ref="B659:D659"/>
    <mergeCell ref="E659:G659"/>
    <mergeCell ref="H659:J659"/>
    <mergeCell ref="K659:M659"/>
    <mergeCell ref="N659:P659"/>
    <mergeCell ref="B660:D660"/>
    <mergeCell ref="E660:G660"/>
    <mergeCell ref="H660:J660"/>
    <mergeCell ref="K660:M660"/>
    <mergeCell ref="N660:P660"/>
    <mergeCell ref="B657:D657"/>
    <mergeCell ref="E657:G657"/>
    <mergeCell ref="H657:J657"/>
    <mergeCell ref="K657:M657"/>
    <mergeCell ref="N657:P657"/>
    <mergeCell ref="B658:D658"/>
    <mergeCell ref="E658:G658"/>
    <mergeCell ref="H658:J658"/>
    <mergeCell ref="K658:M658"/>
    <mergeCell ref="N658:P658"/>
    <mergeCell ref="B655:D655"/>
    <mergeCell ref="E655:G655"/>
    <mergeCell ref="H655:J655"/>
    <mergeCell ref="K655:M655"/>
    <mergeCell ref="N655:P655"/>
    <mergeCell ref="B656:D656"/>
    <mergeCell ref="E656:G656"/>
    <mergeCell ref="H656:J656"/>
    <mergeCell ref="K656:M656"/>
    <mergeCell ref="N656:P656"/>
    <mergeCell ref="B653:D653"/>
    <mergeCell ref="E653:G653"/>
    <mergeCell ref="H653:J653"/>
    <mergeCell ref="K653:M653"/>
    <mergeCell ref="N653:P653"/>
    <mergeCell ref="B654:D654"/>
    <mergeCell ref="E654:G654"/>
    <mergeCell ref="H654:J654"/>
    <mergeCell ref="K654:M654"/>
    <mergeCell ref="N654:P654"/>
    <mergeCell ref="B651:D651"/>
    <mergeCell ref="E651:G651"/>
    <mergeCell ref="H651:J651"/>
    <mergeCell ref="K651:M651"/>
    <mergeCell ref="N651:P651"/>
    <mergeCell ref="B652:D652"/>
    <mergeCell ref="E652:G652"/>
    <mergeCell ref="H652:J652"/>
    <mergeCell ref="K652:M652"/>
    <mergeCell ref="N652:P652"/>
    <mergeCell ref="B649:D649"/>
    <mergeCell ref="E649:G649"/>
    <mergeCell ref="H649:J649"/>
    <mergeCell ref="K649:M649"/>
    <mergeCell ref="N649:P649"/>
    <mergeCell ref="B650:D650"/>
    <mergeCell ref="E650:G650"/>
    <mergeCell ref="H650:J650"/>
    <mergeCell ref="K650:M650"/>
    <mergeCell ref="N650:P650"/>
    <mergeCell ref="B647:D647"/>
    <mergeCell ref="E647:G647"/>
    <mergeCell ref="H647:J647"/>
    <mergeCell ref="K647:M647"/>
    <mergeCell ref="N647:P647"/>
    <mergeCell ref="B648:D648"/>
    <mergeCell ref="E648:G648"/>
    <mergeCell ref="H648:J648"/>
    <mergeCell ref="K648:M648"/>
    <mergeCell ref="N648:P648"/>
    <mergeCell ref="B645:D645"/>
    <mergeCell ref="E645:G645"/>
    <mergeCell ref="H645:J645"/>
    <mergeCell ref="K645:M645"/>
    <mergeCell ref="N645:P645"/>
    <mergeCell ref="B646:D646"/>
    <mergeCell ref="E646:G646"/>
    <mergeCell ref="H646:J646"/>
    <mergeCell ref="K646:M646"/>
    <mergeCell ref="N646:P646"/>
    <mergeCell ref="B643:D643"/>
    <mergeCell ref="E643:G643"/>
    <mergeCell ref="H643:J643"/>
    <mergeCell ref="K643:M643"/>
    <mergeCell ref="N643:P643"/>
    <mergeCell ref="B644:D644"/>
    <mergeCell ref="E644:G644"/>
    <mergeCell ref="H644:J644"/>
    <mergeCell ref="K644:M644"/>
    <mergeCell ref="N644:P644"/>
    <mergeCell ref="B641:D641"/>
    <mergeCell ref="E641:G641"/>
    <mergeCell ref="H641:J641"/>
    <mergeCell ref="K641:M641"/>
    <mergeCell ref="N641:P641"/>
    <mergeCell ref="B642:D642"/>
    <mergeCell ref="E642:G642"/>
    <mergeCell ref="H642:J642"/>
    <mergeCell ref="K642:M642"/>
    <mergeCell ref="N642:P642"/>
    <mergeCell ref="B639:D639"/>
    <mergeCell ref="E639:G639"/>
    <mergeCell ref="H639:J639"/>
    <mergeCell ref="K639:M639"/>
    <mergeCell ref="N639:P639"/>
    <mergeCell ref="B640:D640"/>
    <mergeCell ref="E640:G640"/>
    <mergeCell ref="H640:J640"/>
    <mergeCell ref="K640:M640"/>
    <mergeCell ref="N640:P640"/>
    <mergeCell ref="B637:D637"/>
    <mergeCell ref="E637:G637"/>
    <mergeCell ref="H637:J637"/>
    <mergeCell ref="K637:M637"/>
    <mergeCell ref="N637:P637"/>
    <mergeCell ref="B638:D638"/>
    <mergeCell ref="E638:G638"/>
    <mergeCell ref="H638:J638"/>
    <mergeCell ref="K638:M638"/>
    <mergeCell ref="N638:P638"/>
    <mergeCell ref="B635:D635"/>
    <mergeCell ref="E635:G635"/>
    <mergeCell ref="H635:J635"/>
    <mergeCell ref="K635:M635"/>
    <mergeCell ref="N635:P635"/>
    <mergeCell ref="B636:D636"/>
    <mergeCell ref="E636:G636"/>
    <mergeCell ref="H636:J636"/>
    <mergeCell ref="K636:M636"/>
    <mergeCell ref="N636:P636"/>
    <mergeCell ref="B393:P393"/>
    <mergeCell ref="B395:P395"/>
    <mergeCell ref="B397:P397"/>
    <mergeCell ref="B399:P399"/>
    <mergeCell ref="B357:P357"/>
    <mergeCell ref="B359:P359"/>
    <mergeCell ref="B361:I361"/>
    <mergeCell ref="K361:P361"/>
    <mergeCell ref="B379:H379"/>
    <mergeCell ref="J379:P379"/>
    <mergeCell ref="B381:P381"/>
    <mergeCell ref="B383:P383"/>
    <mergeCell ref="B385:I385"/>
    <mergeCell ref="K385:P385"/>
    <mergeCell ref="B369:G369"/>
    <mergeCell ref="H369:I369"/>
    <mergeCell ref="J369:P369"/>
    <mergeCell ref="B371:P371"/>
    <mergeCell ref="B373:P373"/>
    <mergeCell ref="B375:H375"/>
    <mergeCell ref="J375:P375"/>
    <mergeCell ref="B367:M367"/>
    <mergeCell ref="N367:O367"/>
    <mergeCell ref="B345:I345"/>
    <mergeCell ref="K345:P345"/>
    <mergeCell ref="B349:H349"/>
    <mergeCell ref="J349:P349"/>
    <mergeCell ref="B351:G351"/>
    <mergeCell ref="H351:I351"/>
    <mergeCell ref="J351:P351"/>
    <mergeCell ref="B353:P353"/>
    <mergeCell ref="B355:P355"/>
    <mergeCell ref="B343:P343"/>
    <mergeCell ref="B331:P331"/>
    <mergeCell ref="B333:P333"/>
    <mergeCell ref="B335:H335"/>
    <mergeCell ref="J335:P335"/>
    <mergeCell ref="B329:G329"/>
    <mergeCell ref="H329:I329"/>
    <mergeCell ref="J329:P329"/>
    <mergeCell ref="B327:M327"/>
    <mergeCell ref="N327:O327"/>
    <mergeCell ref="B313:P313"/>
    <mergeCell ref="B315:P315"/>
    <mergeCell ref="B317:P317"/>
    <mergeCell ref="B319:P319"/>
    <mergeCell ref="B321:I321"/>
    <mergeCell ref="K321:P321"/>
    <mergeCell ref="B339:H339"/>
    <mergeCell ref="J339:P339"/>
    <mergeCell ref="B341:P341"/>
    <mergeCell ref="B303:P303"/>
    <mergeCell ref="B305:I305"/>
    <mergeCell ref="K305:P305"/>
    <mergeCell ref="B309:H309"/>
    <mergeCell ref="J309:P309"/>
    <mergeCell ref="B311:G311"/>
    <mergeCell ref="H311:I311"/>
    <mergeCell ref="J311:P311"/>
    <mergeCell ref="B299:H299"/>
    <mergeCell ref="J299:P299"/>
    <mergeCell ref="B301:P301"/>
    <mergeCell ref="B289:G289"/>
    <mergeCell ref="H289:I289"/>
    <mergeCell ref="J289:P289"/>
    <mergeCell ref="B291:P291"/>
    <mergeCell ref="B293:P293"/>
    <mergeCell ref="B295:H295"/>
    <mergeCell ref="J295:P295"/>
    <mergeCell ref="B287:M287"/>
    <mergeCell ref="N287:O287"/>
    <mergeCell ref="B271:G271"/>
    <mergeCell ref="H271:I271"/>
    <mergeCell ref="J271:P271"/>
    <mergeCell ref="B273:P273"/>
    <mergeCell ref="B275:P275"/>
    <mergeCell ref="B277:P277"/>
    <mergeCell ref="B279:P279"/>
    <mergeCell ref="B281:I281"/>
    <mergeCell ref="K281:P281"/>
    <mergeCell ref="B261:P261"/>
    <mergeCell ref="B263:P263"/>
    <mergeCell ref="K225:P225"/>
    <mergeCell ref="H209:I209"/>
    <mergeCell ref="J209:P209"/>
    <mergeCell ref="B265:I265"/>
    <mergeCell ref="K265:P265"/>
    <mergeCell ref="B269:H269"/>
    <mergeCell ref="J269:P269"/>
    <mergeCell ref="B247:M247"/>
    <mergeCell ref="N247:O247"/>
    <mergeCell ref="J259:P259"/>
    <mergeCell ref="J219:P219"/>
    <mergeCell ref="B221:P221"/>
    <mergeCell ref="B223:P223"/>
    <mergeCell ref="B225:I225"/>
    <mergeCell ref="B229:H229"/>
    <mergeCell ref="B209:G209"/>
    <mergeCell ref="J229:P229"/>
    <mergeCell ref="B231:G231"/>
    <mergeCell ref="H231:I231"/>
    <mergeCell ref="J231:P231"/>
    <mergeCell ref="B259:H259"/>
    <mergeCell ref="B249:G249"/>
    <mergeCell ref="B183:P183"/>
    <mergeCell ref="J175:P175"/>
    <mergeCell ref="B191:G191"/>
    <mergeCell ref="H249:I249"/>
    <mergeCell ref="J249:P249"/>
    <mergeCell ref="B251:P251"/>
    <mergeCell ref="B253:P253"/>
    <mergeCell ref="B255:H255"/>
    <mergeCell ref="J255:P255"/>
    <mergeCell ref="B211:P211"/>
    <mergeCell ref="B213:P213"/>
    <mergeCell ref="B215:H215"/>
    <mergeCell ref="J215:P215"/>
    <mergeCell ref="B201:I201"/>
    <mergeCell ref="K201:P201"/>
    <mergeCell ref="B233:P233"/>
    <mergeCell ref="B219:H219"/>
    <mergeCell ref="B235:P235"/>
    <mergeCell ref="B237:P237"/>
    <mergeCell ref="B239:P239"/>
    <mergeCell ref="B241:I241"/>
    <mergeCell ref="K241:P241"/>
    <mergeCell ref="B207:M207"/>
    <mergeCell ref="N207:O207"/>
    <mergeCell ref="B195:P195"/>
    <mergeCell ref="B197:P197"/>
    <mergeCell ref="B199:P199"/>
    <mergeCell ref="B149:H149"/>
    <mergeCell ref="J149:P149"/>
    <mergeCell ref="B151:G151"/>
    <mergeCell ref="H151:I151"/>
    <mergeCell ref="J151:P151"/>
    <mergeCell ref="B153:P153"/>
    <mergeCell ref="B155:P155"/>
    <mergeCell ref="B157:P157"/>
    <mergeCell ref="B193:P193"/>
    <mergeCell ref="B159:P159"/>
    <mergeCell ref="B185:I185"/>
    <mergeCell ref="K185:P185"/>
    <mergeCell ref="B189:H189"/>
    <mergeCell ref="J189:P189"/>
    <mergeCell ref="H191:I191"/>
    <mergeCell ref="J191:P191"/>
    <mergeCell ref="B161:I161"/>
    <mergeCell ref="K161:P161"/>
    <mergeCell ref="B179:H179"/>
    <mergeCell ref="J179:P179"/>
    <mergeCell ref="B181:P181"/>
    <mergeCell ref="B463:O463"/>
    <mergeCell ref="B575:O575"/>
    <mergeCell ref="A429:P429"/>
    <mergeCell ref="B437:P437"/>
    <mergeCell ref="B439:P439"/>
    <mergeCell ref="B441:P441"/>
    <mergeCell ref="B431:P431"/>
    <mergeCell ref="B449:O449"/>
    <mergeCell ref="B451:O451"/>
    <mergeCell ref="B465:O465"/>
    <mergeCell ref="B467:O467"/>
    <mergeCell ref="B447:P447"/>
    <mergeCell ref="B459:O459"/>
    <mergeCell ref="B495:O495"/>
    <mergeCell ref="B499:O499"/>
    <mergeCell ref="B501:O501"/>
    <mergeCell ref="B503:O503"/>
    <mergeCell ref="B505:O505"/>
    <mergeCell ref="B509:P509"/>
    <mergeCell ref="B513:P513"/>
    <mergeCell ref="B519:P519"/>
    <mergeCell ref="B521:O521"/>
    <mergeCell ref="B523:O523"/>
    <mergeCell ref="B525:O525"/>
    <mergeCell ref="B621:O621"/>
    <mergeCell ref="B623:O623"/>
    <mergeCell ref="B625:O625"/>
    <mergeCell ref="B473:P473"/>
    <mergeCell ref="B475:P475"/>
    <mergeCell ref="B477:P477"/>
    <mergeCell ref="B483:P483"/>
    <mergeCell ref="B485:O485"/>
    <mergeCell ref="B487:O487"/>
    <mergeCell ref="B489:O489"/>
    <mergeCell ref="B491:O491"/>
    <mergeCell ref="B493:O493"/>
    <mergeCell ref="B539:O539"/>
    <mergeCell ref="B541:O541"/>
    <mergeCell ref="B545:P545"/>
    <mergeCell ref="B547:P547"/>
    <mergeCell ref="B527:O527"/>
    <mergeCell ref="B529:O529"/>
    <mergeCell ref="B531:O531"/>
    <mergeCell ref="B535:O535"/>
    <mergeCell ref="B537:O537"/>
    <mergeCell ref="B611:O611"/>
    <mergeCell ref="B613:O613"/>
    <mergeCell ref="B619:O619"/>
    <mergeCell ref="B561:O561"/>
    <mergeCell ref="B563:O563"/>
    <mergeCell ref="B565:O565"/>
    <mergeCell ref="B549:P549"/>
    <mergeCell ref="B555:P555"/>
    <mergeCell ref="B599:O599"/>
    <mergeCell ref="B601:O601"/>
    <mergeCell ref="B577:O577"/>
    <mergeCell ref="B597:O597"/>
    <mergeCell ref="B593:O593"/>
    <mergeCell ref="B425:K425"/>
    <mergeCell ref="B603:O603"/>
    <mergeCell ref="B607:O607"/>
    <mergeCell ref="B591:P591"/>
    <mergeCell ref="B51:P51"/>
    <mergeCell ref="B617:O617"/>
    <mergeCell ref="B595:O595"/>
    <mergeCell ref="B461:O461"/>
    <mergeCell ref="B497:O497"/>
    <mergeCell ref="B533:O533"/>
    <mergeCell ref="B569:O569"/>
    <mergeCell ref="B605:O605"/>
    <mergeCell ref="B433:P433"/>
    <mergeCell ref="B609:O609"/>
    <mergeCell ref="B557:O557"/>
    <mergeCell ref="B559:O559"/>
    <mergeCell ref="B581:P581"/>
    <mergeCell ref="B583:P583"/>
    <mergeCell ref="B585:P585"/>
    <mergeCell ref="B567:O567"/>
    <mergeCell ref="B571:O571"/>
    <mergeCell ref="B573:O573"/>
    <mergeCell ref="B589:O589"/>
    <mergeCell ref="H111:I111"/>
    <mergeCell ref="B415:K415"/>
    <mergeCell ref="B469:O469"/>
    <mergeCell ref="B453:O453"/>
    <mergeCell ref="B455:O455"/>
    <mergeCell ref="B457:O457"/>
    <mergeCell ref="B49:P49"/>
    <mergeCell ref="B7:P7"/>
    <mergeCell ref="B9:P9"/>
    <mergeCell ref="B11:P11"/>
    <mergeCell ref="B13:P13"/>
    <mergeCell ref="B15:P15"/>
    <mergeCell ref="B17:P17"/>
    <mergeCell ref="B25:P25"/>
    <mergeCell ref="A43:P43"/>
    <mergeCell ref="B47:G47"/>
    <mergeCell ref="H47:I47"/>
    <mergeCell ref="J47:P47"/>
    <mergeCell ref="B19:P19"/>
    <mergeCell ref="B23:P23"/>
    <mergeCell ref="B143:P143"/>
    <mergeCell ref="B417:K417"/>
    <mergeCell ref="B419:K419"/>
    <mergeCell ref="B421:K421"/>
    <mergeCell ref="B423:K423"/>
    <mergeCell ref="J99:P99"/>
    <mergeCell ref="B101:P101"/>
    <mergeCell ref="B103:P103"/>
    <mergeCell ref="B105:I105"/>
    <mergeCell ref="K105:P105"/>
    <mergeCell ref="J139:P139"/>
    <mergeCell ref="B95:H95"/>
    <mergeCell ref="B139:H139"/>
    <mergeCell ref="B109:H109"/>
    <mergeCell ref="B129:G129"/>
    <mergeCell ref="H129:I129"/>
    <mergeCell ref="J129:P129"/>
    <mergeCell ref="B131:P131"/>
    <mergeCell ref="J109:P109"/>
    <mergeCell ref="B111:G111"/>
    <mergeCell ref="J111:P111"/>
    <mergeCell ref="A1:P1"/>
    <mergeCell ref="B445:O445"/>
    <mergeCell ref="B481:O481"/>
    <mergeCell ref="B517:O517"/>
    <mergeCell ref="B553:O553"/>
    <mergeCell ref="A403:P403"/>
    <mergeCell ref="B89:G89"/>
    <mergeCell ref="H89:I89"/>
    <mergeCell ref="J89:P89"/>
    <mergeCell ref="B91:P91"/>
    <mergeCell ref="J95:P95"/>
    <mergeCell ref="B71:P71"/>
    <mergeCell ref="B73:P73"/>
    <mergeCell ref="B75:P75"/>
    <mergeCell ref="B77:P77"/>
    <mergeCell ref="B79:I79"/>
    <mergeCell ref="K79:P79"/>
    <mergeCell ref="B133:P133"/>
    <mergeCell ref="B135:H135"/>
    <mergeCell ref="J135:P135"/>
    <mergeCell ref="B99:H99"/>
    <mergeCell ref="B405:P405"/>
    <mergeCell ref="B141:P141"/>
    <mergeCell ref="B511:P511"/>
    <mergeCell ref="B629:P629"/>
    <mergeCell ref="B33:O33"/>
    <mergeCell ref="B41:D41"/>
    <mergeCell ref="E41:M41"/>
    <mergeCell ref="N41:P41"/>
    <mergeCell ref="B27:D27"/>
    <mergeCell ref="E27:M27"/>
    <mergeCell ref="N27:P27"/>
    <mergeCell ref="B67:H67"/>
    <mergeCell ref="J67:P67"/>
    <mergeCell ref="B29:P29"/>
    <mergeCell ref="B31:O31"/>
    <mergeCell ref="B59:P59"/>
    <mergeCell ref="B61:P61"/>
    <mergeCell ref="B39:P39"/>
    <mergeCell ref="B93:P93"/>
    <mergeCell ref="B37:P37"/>
    <mergeCell ref="H69:I69"/>
    <mergeCell ref="J69:P69"/>
    <mergeCell ref="A81:P81"/>
    <mergeCell ref="B145:I145"/>
    <mergeCell ref="K145:P145"/>
    <mergeCell ref="A407:P407"/>
    <mergeCell ref="B413:K413"/>
    <mergeCell ref="B427:K427"/>
    <mergeCell ref="CF2:CF4"/>
    <mergeCell ref="B409:P409"/>
    <mergeCell ref="A411:P411"/>
    <mergeCell ref="B53:H53"/>
    <mergeCell ref="B57:H57"/>
    <mergeCell ref="J57:P57"/>
    <mergeCell ref="B63:I63"/>
    <mergeCell ref="K63:P63"/>
    <mergeCell ref="B69:G69"/>
    <mergeCell ref="B115:P115"/>
    <mergeCell ref="B117:P117"/>
    <mergeCell ref="B119:P119"/>
    <mergeCell ref="B121:I121"/>
    <mergeCell ref="K121:P121"/>
    <mergeCell ref="B169:G169"/>
    <mergeCell ref="A2:A4"/>
    <mergeCell ref="H169:I169"/>
    <mergeCell ref="J169:P169"/>
    <mergeCell ref="B171:P171"/>
    <mergeCell ref="B173:P173"/>
    <mergeCell ref="B175:H175"/>
    <mergeCell ref="B113:P113"/>
    <mergeCell ref="J53:P53"/>
  </mergeCells>
  <phoneticPr fontId="1"/>
  <conditionalFormatting sqref="A83:N83 P83 A85:P85 A89:P89 A91:P91 A93:P93 A95:P95 A97:P97 A99:P99 A101:P101 A103:P103 A105:P105 A107:P107 A109:P109 A111:P111 A113:P113 A115:P115 A117:P117 A119:P119 A121:P121 A123:N123 P123 A125:P125 B127 N127 P127 A129:P129 A131:P131 A133:P133 A135:P135 A137:P137 A139:P139 A141:P141 A143:P143 A145:P145 A147:P147 A149:P149 A151:P151 A153:P153 A155:P155 A157:P157 A159:P159 A161:P161 A163:N163 P163 A165:P165 B167 N167 P167 A169:P169 A171:P171 A173:P173 A175:P175 A177:P177 A179:P179 A181:P181 A183:P183 A185:P185 A187:P187 A189:P189 A191:P191 A193:P193 A195:P195 A197:P197 A199:P199 A201:P201 A203:N203 P203 A205:P205 B207 N207 P207 A209:P209 A211:P211 A213:P213 A215:P215 A217:P217 A219:P219 A221:P221 A223:P223 A225:P225 A227:P227 A229:P229 A231:P231 A233:P233 A235:P235 A237:P237 A239:P239 A241:P241 A243:N243 P243 A245:P245 B247 N247 P247 A249:P249 A251:P251 A253:P253 A255:P255 A257:P257 A259:P259 A261:P261 A263:P263 A265:P265 A267:P267 A269:P269 A271:P271 A273:P273 A275:P275 A277:P277 A279:P279 A281:P281 A283:N283 P283 A285:P285 B287 N287 P287 A289:P289 A291:P291 A293:P293 A295:P295 A297:P297 A299:P299 A301:P301 A303:P303 A305:P305 A307:P307 A309:P309 A311:P311 A313:P313 A315:P315 A317:P317 A319:P319 A321:P321 A323:N323 P323 A325:P325 B327 N327 P327 A329:P329 A331:P331 A333:P333 A335:P335 A337:P337 A339:P339 A341:P341 A343:P343 A345:P345 A347:P347 A349:P349 A351:P351 A353:P353 A355:P355 A357:P357 A359:P359 A361:P361 A363:N363 P363 A365:P365 B367 N367 P367 A369:P369 A371:P371 A373:P373 A375:P375 A377:P377 A379:P379 A381:P381 A383:P383 A385:P385 A387:P387 A389:P389 A391:P391 A393:P393 A395:P395 A397:P397 A399:P399 A401:P401">
    <cfRule type="expression" dxfId="134" priority="9">
      <formula>$B$7=$BC$3</formula>
    </cfRule>
  </conditionalFormatting>
  <conditionalFormatting sqref="A13:P13 A25:P25 A27:P27 A29:P29 A31:P31 A33:P33 A413:B413 A415:B415 A417:B417 A419:B419 A421:B421 A423:B423 A425:B425 A427:B427 A443:P443 A479:P479 A515:P515 A551:P551 A587:P587 A629:P629 A635:P735">
    <cfRule type="expression" dxfId="133" priority="33">
      <formula>$B$7=$BC$2</formula>
    </cfRule>
  </conditionalFormatting>
  <conditionalFormatting sqref="A19:P19 A21:P21 A37:P37 A39:P39 A41:P41 A405:P405 A409:P409">
    <cfRule type="expression" dxfId="132" priority="237">
      <formula>$B$7=$BC$3</formula>
    </cfRule>
  </conditionalFormatting>
  <conditionalFormatting sqref="A23:P23">
    <cfRule type="expression" dxfId="131" priority="361">
      <formula>$B$7=$BC$2</formula>
    </cfRule>
    <cfRule type="expression" dxfId="130" priority="362">
      <formula>$B$7=$BC$3</formula>
    </cfRule>
  </conditionalFormatting>
  <conditionalFormatting sqref="B45">
    <cfRule type="expression" dxfId="129" priority="226">
      <formula>$B$45=""</formula>
    </cfRule>
  </conditionalFormatting>
  <conditionalFormatting sqref="B413">
    <cfRule type="expression" dxfId="128" priority="236">
      <formula>$B$413=""</formula>
    </cfRule>
  </conditionalFormatting>
  <conditionalFormatting sqref="B415">
    <cfRule type="expression" dxfId="127" priority="197">
      <formula>$B$415=""</formula>
    </cfRule>
  </conditionalFormatting>
  <conditionalFormatting sqref="B417">
    <cfRule type="expression" dxfId="126" priority="196">
      <formula>$B$417=""</formula>
    </cfRule>
  </conditionalFormatting>
  <conditionalFormatting sqref="B419">
    <cfRule type="expression" dxfId="125" priority="195">
      <formula>$B$419=""</formula>
    </cfRule>
  </conditionalFormatting>
  <conditionalFormatting sqref="B421">
    <cfRule type="expression" dxfId="124" priority="194">
      <formula>$B$421=""</formula>
    </cfRule>
  </conditionalFormatting>
  <conditionalFormatting sqref="B423">
    <cfRule type="expression" dxfId="123" priority="193">
      <formula>$B$423=""</formula>
    </cfRule>
  </conditionalFormatting>
  <conditionalFormatting sqref="B425">
    <cfRule type="expression" dxfId="122" priority="192">
      <formula>$B$425=""</formula>
    </cfRule>
  </conditionalFormatting>
  <conditionalFormatting sqref="B427">
    <cfRule type="expression" dxfId="121" priority="191">
      <formula>$B$427=""</formula>
    </cfRule>
  </conditionalFormatting>
  <conditionalFormatting sqref="B636:D636">
    <cfRule type="expression" dxfId="120" priority="349">
      <formula>$B$636=""</formula>
    </cfRule>
  </conditionalFormatting>
  <conditionalFormatting sqref="B47:G47">
    <cfRule type="expression" dxfId="119" priority="225">
      <formula>$B$47=""</formula>
    </cfRule>
  </conditionalFormatting>
  <conditionalFormatting sqref="B69:G69">
    <cfRule type="expression" dxfId="118" priority="211">
      <formula>$B$69=""</formula>
    </cfRule>
  </conditionalFormatting>
  <conditionalFormatting sqref="B57:H57">
    <cfRule type="expression" dxfId="117" priority="219">
      <formula>$B$57=""</formula>
    </cfRule>
  </conditionalFormatting>
  <conditionalFormatting sqref="B67:H67">
    <cfRule type="expression" dxfId="116" priority="213">
      <formula>$B$67=""</formula>
    </cfRule>
  </conditionalFormatting>
  <conditionalFormatting sqref="B63:I63">
    <cfRule type="expression" dxfId="115" priority="215">
      <formula>$B$63=""</formula>
    </cfRule>
  </conditionalFormatting>
  <conditionalFormatting sqref="B79:I79">
    <cfRule type="expression" dxfId="114" priority="205">
      <formula>$B$79=""</formula>
    </cfRule>
  </conditionalFormatting>
  <conditionalFormatting sqref="B535:O535">
    <cfRule type="expression" dxfId="113" priority="270">
      <formula>$B$453=""</formula>
    </cfRule>
  </conditionalFormatting>
  <conditionalFormatting sqref="B7:P7">
    <cfRule type="expression" dxfId="112" priority="348">
      <formula>$B$7=""</formula>
    </cfRule>
  </conditionalFormatting>
  <conditionalFormatting sqref="B9:P9">
    <cfRule type="expression" dxfId="111" priority="347">
      <formula>$B$9=""</formula>
    </cfRule>
  </conditionalFormatting>
  <conditionalFormatting sqref="B11:P11">
    <cfRule type="expression" dxfId="110" priority="346">
      <formula>$B$11=""</formula>
    </cfRule>
  </conditionalFormatting>
  <conditionalFormatting sqref="B13:P13">
    <cfRule type="expression" dxfId="109" priority="245">
      <formula>$B$13=""</formula>
    </cfRule>
  </conditionalFormatting>
  <conditionalFormatting sqref="B15:P15">
    <cfRule type="expression" dxfId="108" priority="230">
      <formula>$B$15=""</formula>
    </cfRule>
  </conditionalFormatting>
  <conditionalFormatting sqref="B19:P19">
    <cfRule type="expression" dxfId="107" priority="357">
      <formula>$B$19=""</formula>
    </cfRule>
  </conditionalFormatting>
  <conditionalFormatting sqref="B25:P25">
    <cfRule type="expression" dxfId="106" priority="244">
      <formula>$B$25=""</formula>
    </cfRule>
  </conditionalFormatting>
  <conditionalFormatting sqref="B27:P27">
    <cfRule type="expression" dxfId="105" priority="243">
      <formula>$E$27=""</formula>
    </cfRule>
  </conditionalFormatting>
  <conditionalFormatting sqref="B29:P29">
    <cfRule type="expression" dxfId="104" priority="242">
      <formula>$B$29=""</formula>
    </cfRule>
  </conditionalFormatting>
  <conditionalFormatting sqref="B31:P31">
    <cfRule type="expression" dxfId="103" priority="241">
      <formula>$B$31=""</formula>
    </cfRule>
  </conditionalFormatting>
  <conditionalFormatting sqref="B33:P33">
    <cfRule type="expression" dxfId="102" priority="240">
      <formula>$B$33=""</formula>
    </cfRule>
  </conditionalFormatting>
  <conditionalFormatting sqref="B49:P49">
    <cfRule type="expression" dxfId="101" priority="223">
      <formula>$B$49=""</formula>
    </cfRule>
  </conditionalFormatting>
  <conditionalFormatting sqref="B59:P59">
    <cfRule type="expression" dxfId="100" priority="217">
      <formula>$B$59=""</formula>
    </cfRule>
  </conditionalFormatting>
  <conditionalFormatting sqref="B71:P71">
    <cfRule type="expression" dxfId="99" priority="209">
      <formula>$B$71=""</formula>
    </cfRule>
  </conditionalFormatting>
  <conditionalFormatting sqref="B75:P75">
    <cfRule type="expression" dxfId="98" priority="207">
      <formula>$B$75=""</formula>
    </cfRule>
  </conditionalFormatting>
  <conditionalFormatting sqref="B405:P405">
    <cfRule type="expression" dxfId="97" priority="246">
      <formula>$B$405=""</formula>
    </cfRule>
  </conditionalFormatting>
  <conditionalFormatting sqref="B409:P409">
    <cfRule type="expression" dxfId="96" priority="238">
      <formula>$B$409=""</formula>
    </cfRule>
  </conditionalFormatting>
  <conditionalFormatting sqref="B431:P431">
    <cfRule type="expression" dxfId="95" priority="248">
      <formula>$B$431=""</formula>
    </cfRule>
  </conditionalFormatting>
  <conditionalFormatting sqref="B433:P433">
    <cfRule type="expression" dxfId="94" priority="249">
      <formula>$B$433=""</formula>
    </cfRule>
  </conditionalFormatting>
  <conditionalFormatting sqref="B437:P437">
    <cfRule type="expression" dxfId="93" priority="344">
      <formula>$B$437=""</formula>
    </cfRule>
  </conditionalFormatting>
  <conditionalFormatting sqref="B439:P439">
    <cfRule type="expression" dxfId="92" priority="343">
      <formula>$B$439=""</formula>
    </cfRule>
  </conditionalFormatting>
  <conditionalFormatting sqref="B441:P441">
    <cfRule type="expression" dxfId="91" priority="342">
      <formula>$B$441=""</formula>
    </cfRule>
  </conditionalFormatting>
  <conditionalFormatting sqref="B447:P447">
    <cfRule type="expression" dxfId="90" priority="6">
      <formula>$B$437=BA6</formula>
    </cfRule>
    <cfRule type="expression" dxfId="89" priority="7">
      <formula>$B$447=""</formula>
    </cfRule>
  </conditionalFormatting>
  <conditionalFormatting sqref="B449:P449">
    <cfRule type="expression" dxfId="88" priority="340">
      <formula>$B$449=""</formula>
    </cfRule>
  </conditionalFormatting>
  <conditionalFormatting sqref="B451:P451">
    <cfRule type="expression" dxfId="87" priority="34">
      <formula>COUNTIF($BA$5:$BA$7, $B$437) &gt; 0</formula>
    </cfRule>
  </conditionalFormatting>
  <conditionalFormatting sqref="B453:P453">
    <cfRule type="expression" dxfId="86" priority="338">
      <formula>$B$453=""</formula>
    </cfRule>
  </conditionalFormatting>
  <conditionalFormatting sqref="B463:P463">
    <cfRule type="expression" dxfId="85" priority="334">
      <formula>$B$463=""</formula>
    </cfRule>
  </conditionalFormatting>
  <conditionalFormatting sqref="B473:P473">
    <cfRule type="expression" dxfId="84" priority="330">
      <formula>$B$473=""</formula>
    </cfRule>
  </conditionalFormatting>
  <conditionalFormatting sqref="B475:P475">
    <cfRule type="expression" dxfId="83" priority="329">
      <formula>$B$475=""</formula>
    </cfRule>
  </conditionalFormatting>
  <conditionalFormatting sqref="B477:P477">
    <cfRule type="expression" dxfId="82" priority="328">
      <formula>$B$477=""</formula>
    </cfRule>
  </conditionalFormatting>
  <conditionalFormatting sqref="B483:P483">
    <cfRule type="expression" dxfId="81" priority="327">
      <formula>$B$483=""</formula>
    </cfRule>
    <cfRule type="expression" dxfId="80" priority="5">
      <formula>$B$473=BA6</formula>
    </cfRule>
  </conditionalFormatting>
  <conditionalFormatting sqref="B485:P485">
    <cfRule type="expression" dxfId="79" priority="326">
      <formula>$B$485=""</formula>
    </cfRule>
  </conditionalFormatting>
  <conditionalFormatting sqref="B487:P487">
    <cfRule type="expression" dxfId="78" priority="35">
      <formula>COUNTIF($BA$5:$BA$7, $B$473) &gt; 0</formula>
    </cfRule>
  </conditionalFormatting>
  <conditionalFormatting sqref="B489:P489">
    <cfRule type="expression" dxfId="77" priority="253">
      <formula>$B$489=""</formula>
    </cfRule>
  </conditionalFormatting>
  <conditionalFormatting sqref="B499:P499">
    <cfRule type="expression" dxfId="76" priority="272">
      <formula>$B$499=""</formula>
    </cfRule>
  </conditionalFormatting>
  <conditionalFormatting sqref="B509:P509">
    <cfRule type="expression" dxfId="75" priority="44">
      <formula>$B$509=""</formula>
    </cfRule>
  </conditionalFormatting>
  <conditionalFormatting sqref="B511:P511">
    <cfRule type="expression" dxfId="74" priority="43">
      <formula>$B$511=""</formula>
    </cfRule>
  </conditionalFormatting>
  <conditionalFormatting sqref="B513:P513">
    <cfRule type="expression" dxfId="73" priority="42">
      <formula>$B$513=""</formula>
    </cfRule>
  </conditionalFormatting>
  <conditionalFormatting sqref="B519:P519">
    <cfRule type="expression" dxfId="72" priority="313">
      <formula>$B$519=""</formula>
    </cfRule>
    <cfRule type="expression" dxfId="71" priority="4">
      <formula>$B$509=BA6</formula>
    </cfRule>
  </conditionalFormatting>
  <conditionalFormatting sqref="B521:P521">
    <cfRule type="expression" dxfId="70" priority="312">
      <formula>$B$521=""</formula>
    </cfRule>
  </conditionalFormatting>
  <conditionalFormatting sqref="B523:P523">
    <cfRule type="expression" dxfId="69" priority="36">
      <formula>COUNTIF($BA$5:$BA$7, $B$509) &gt; 0</formula>
    </cfRule>
  </conditionalFormatting>
  <conditionalFormatting sqref="B525:P525">
    <cfRule type="expression" dxfId="68" priority="252">
      <formula>$B$525=""</formula>
    </cfRule>
  </conditionalFormatting>
  <conditionalFormatting sqref="B535:P535">
    <cfRule type="expression" dxfId="67" priority="251">
      <formula>$B$535=""</formula>
    </cfRule>
  </conditionalFormatting>
  <conditionalFormatting sqref="B545:P545">
    <cfRule type="expression" dxfId="66" priority="47">
      <formula>$B$545=""</formula>
    </cfRule>
  </conditionalFormatting>
  <conditionalFormatting sqref="B547:P547">
    <cfRule type="expression" dxfId="65" priority="46">
      <formula>$B$547=""</formula>
    </cfRule>
  </conditionalFormatting>
  <conditionalFormatting sqref="B549:P549">
    <cfRule type="expression" dxfId="64" priority="45">
      <formula>$B$549=""</formula>
    </cfRule>
  </conditionalFormatting>
  <conditionalFormatting sqref="B555:P555">
    <cfRule type="expression" dxfId="63" priority="299">
      <formula>$B$555=""</formula>
    </cfRule>
    <cfRule type="expression" dxfId="62" priority="3">
      <formula>$B$545=BA6</formula>
    </cfRule>
  </conditionalFormatting>
  <conditionalFormatting sqref="B557:P557">
    <cfRule type="expression" dxfId="61" priority="298">
      <formula>$B$557=""</formula>
    </cfRule>
  </conditionalFormatting>
  <conditionalFormatting sqref="B559:P559">
    <cfRule type="expression" dxfId="60" priority="38">
      <formula>COUNTIF($BA$5:$BA$7, $B$545) &gt; 0</formula>
    </cfRule>
  </conditionalFormatting>
  <conditionalFormatting sqref="B561:P561">
    <cfRule type="expression" dxfId="59" priority="296">
      <formula>$B$561=""</formula>
    </cfRule>
  </conditionalFormatting>
  <conditionalFormatting sqref="B571:P571">
    <cfRule type="expression" dxfId="58" priority="292">
      <formula>$B$571=""</formula>
    </cfRule>
  </conditionalFormatting>
  <conditionalFormatting sqref="B581:P581">
    <cfRule type="expression" dxfId="57" priority="50">
      <formula>$B$581=""</formula>
    </cfRule>
  </conditionalFormatting>
  <conditionalFormatting sqref="B583:P583">
    <cfRule type="expression" dxfId="56" priority="49">
      <formula>$B$583=""</formula>
    </cfRule>
  </conditionalFormatting>
  <conditionalFormatting sqref="B585:P585">
    <cfRule type="expression" dxfId="55" priority="48">
      <formula>$B$585=""</formula>
    </cfRule>
  </conditionalFormatting>
  <conditionalFormatting sqref="B591:P591">
    <cfRule type="expression" dxfId="54" priority="285">
      <formula>$B$591=""</formula>
    </cfRule>
    <cfRule type="expression" dxfId="53" priority="2">
      <formula>$B$581=BA6</formula>
    </cfRule>
  </conditionalFormatting>
  <conditionalFormatting sqref="B593:P593">
    <cfRule type="expression" dxfId="52" priority="284">
      <formula>$B$593=""</formula>
    </cfRule>
  </conditionalFormatting>
  <conditionalFormatting sqref="B595:P595">
    <cfRule type="expression" dxfId="51" priority="39">
      <formula>COUNTIF($BA$5:$BA$7, $B$581) &gt; 0</formula>
    </cfRule>
  </conditionalFormatting>
  <conditionalFormatting sqref="B597:P597">
    <cfRule type="expression" dxfId="50" priority="282">
      <formula>$B$597=""</formula>
    </cfRule>
  </conditionalFormatting>
  <conditionalFormatting sqref="B603:P603">
    <cfRule type="expression" dxfId="49" priority="57">
      <formula>AND($B$603="", OR($B$581=$BA$6, $B$581=$BA$7))</formula>
    </cfRule>
  </conditionalFormatting>
  <conditionalFormatting sqref="B607:P607">
    <cfRule type="expression" dxfId="48" priority="278">
      <formula>$B$607=""</formula>
    </cfRule>
  </conditionalFormatting>
  <conditionalFormatting sqref="B619:P619">
    <cfRule type="expression" dxfId="47" priority="274">
      <formula>$B$619=""</formula>
    </cfRule>
  </conditionalFormatting>
  <conditionalFormatting sqref="B629:P629">
    <cfRule type="expression" dxfId="46" priority="239">
      <formula>$B$629=""</formula>
    </cfRule>
  </conditionalFormatting>
  <conditionalFormatting sqref="E636:G636">
    <cfRule type="expression" dxfId="45" priority="63">
      <formula>$E$636=""</formula>
    </cfRule>
  </conditionalFormatting>
  <conditionalFormatting sqref="H636:J636">
    <cfRule type="expression" dxfId="44" priority="62">
      <formula>$H$636=""</formula>
    </cfRule>
  </conditionalFormatting>
  <conditionalFormatting sqref="I53">
    <cfRule type="expression" dxfId="43" priority="1">
      <formula>$B$7=$BC$3</formula>
    </cfRule>
  </conditionalFormatting>
  <conditionalFormatting sqref="J47:P47">
    <cfRule type="expression" dxfId="42" priority="224">
      <formula>$J$47=""</formula>
    </cfRule>
  </conditionalFormatting>
  <conditionalFormatting sqref="J57:P57">
    <cfRule type="expression" dxfId="41" priority="218">
      <formula>$J$57=""</formula>
    </cfRule>
  </conditionalFormatting>
  <conditionalFormatting sqref="J67:P67">
    <cfRule type="expression" dxfId="40" priority="212">
      <formula>$J$67=""</formula>
    </cfRule>
  </conditionalFormatting>
  <conditionalFormatting sqref="J69:P69">
    <cfRule type="expression" dxfId="39" priority="210">
      <formula>$J$69=""</formula>
    </cfRule>
  </conditionalFormatting>
  <conditionalFormatting sqref="K636:M636">
    <cfRule type="expression" dxfId="38" priority="61">
      <formula>$K$636=""</formula>
    </cfRule>
  </conditionalFormatting>
  <conditionalFormatting sqref="K63:P63">
    <cfRule type="expression" dxfId="37" priority="214">
      <formula>$K$63=""</formula>
    </cfRule>
  </conditionalFormatting>
  <conditionalFormatting sqref="K79:P79">
    <cfRule type="expression" dxfId="36" priority="204">
      <formula>$K$79=""</formula>
    </cfRule>
  </conditionalFormatting>
  <conditionalFormatting sqref="N636:P636">
    <cfRule type="expression" dxfId="35" priority="60">
      <formula>$N$636=""</formula>
    </cfRule>
  </conditionalFormatting>
  <dataValidations count="58">
    <dataValidation type="list" allowBlank="1" showInputMessage="1" showErrorMessage="1" promptTitle="誓約書の内容" prompt="誓約書の内容にすべて合意する場合は、「全ての内容に合意する」を選択してください_x000a_選択された場合、誓約書の内容にすべて合意したとみなします" sqref="B409:P409" xr:uid="{23262443-5EEE-445B-9B97-CCC5FCA83244}">
      <formula1>"全ての内容に合意する"</formula1>
    </dataValidation>
    <dataValidation type="date" imeMode="halfAlpha" allowBlank="1" showInputMessage="1" showErrorMessage="1" promptTitle="提出日" prompt="西暦で入力ください_x000a_（例）2026年4月1日の場合は、2026/4/1と入力してください" sqref="B15:P15" xr:uid="{FF96C8D4-7021-47AB-91BF-035B321839A2}">
      <formula1>46136</formula1>
      <formula2>46430</formula2>
    </dataValidation>
    <dataValidation type="date" imeMode="halfAlpha" allowBlank="1" showInputMessage="1" showErrorMessage="1" promptTitle="補助事業完了予定年月日" prompt="西暦で入力ください_x000a_（例）2026年4月1日の場合は、2026/4/1と入力してください" sqref="B19:P19" xr:uid="{149BAC0E-6806-430A-BA20-06887A4B6C5C}">
      <formula1>46136</formula1>
      <formula2>46430</formula2>
    </dataValidation>
    <dataValidation type="date" imeMode="halfAlpha" allowBlank="1" showInputMessage="1" showErrorMessage="1" promptTitle="交付決定日" prompt="変更交付決定を受けた場合は変更交付決定日を入力してください_x000a__x000a_西暦で入力ください_x000a_（例）2026年4月1日の場合は、2026/4/1と入力してください" sqref="B25:P25" xr:uid="{B0F27642-2297-4ED5-B563-ADFEA65BF665}">
      <formula1>46113</formula1>
      <formula2>46402</formula2>
    </dataValidation>
    <dataValidation type="date" imeMode="halfAlpha" allowBlank="1" showInputMessage="1" showErrorMessage="1" promptTitle="前年度交付決定日" prompt="変更交付決定を受けた場合は変更交付決定日を入力してください_x000a__x000a_西暦で入力してください_x000a_（例）2026年4月1日の場合は、2026/4/1と入力してください" sqref="B39:P39" xr:uid="{71440D75-EC4D-4E3C-A4B0-323391AB90C0}">
      <formula1>45793</formula1>
      <formula2>46059</formula2>
    </dataValidation>
    <dataValidation type="list" allowBlank="1" showInputMessage="1" promptTitle="口座名義" prompt="プルダウンに選択がない場合は手入力してください" sqref="B427 P427 L427:M427" xr:uid="{F6BAC053-8AF7-4003-B5FB-3841756DED47}">
      <formula1>B45</formula1>
    </dataValidation>
    <dataValidation type="list" imeMode="halfAlpha" allowBlank="1" showInputMessage="1" promptTitle="補助事業開始年月日" prompt="プルダウンの日付が当初の交付決定日でない場合は、手入力してください_x000a__x000a_西暦で入力ください_x000a_（例）2026年4月1日の場合は、2026/4/1と入力してください" sqref="B29:P29" xr:uid="{8E759289-19AC-49C5-A8A5-2DC66AD11A2B}">
      <formula1>B25</formula1>
    </dataValidation>
    <dataValidation type="textLength" imeMode="halfAlpha" operator="equal" allowBlank="1" showInputMessage="1" showErrorMessage="1" promptTitle="交付決定番号" prompt="変更交付決定を受けた場合は変更交付決定番号を入力してください" sqref="E27:M27" xr:uid="{FD08245B-5085-4E77-9AA3-63A4B7A8EDAD}">
      <formula1>5</formula1>
    </dataValidation>
    <dataValidation type="list" allowBlank="1" showInputMessage="1" showErrorMessage="1" sqref="L421:P421" xr:uid="{EA5A6E24-1365-4D54-A8B9-38B798A0E1C0}">
      <formula1>"当座預金,普通預金,貯蓄預金,その他"</formula1>
    </dataValidation>
    <dataValidation type="custom" allowBlank="1" showInputMessage="1" showErrorMessage="1" error="半角カナ・半角英数字で入力してください" sqref="L425:P425" xr:uid="{28CF4E6A-AC73-40BD-BCAC-4B156DF42634}">
      <formula1>L425=ASC(PHONETIC(L425))</formula1>
    </dataValidation>
    <dataValidation type="list" allowBlank="1" showInputMessage="1" showErrorMessage="1" promptTitle="種別" prompt="該当する項目をプルダウンより選択してください" sqref="B581:P581 B545:P545 B509:P509 B473:P473 B437:P437" xr:uid="{7E293D23-A56C-48A1-A7C2-0BCED7B9EF14}">
      <formula1>$BA$2:$BA$7</formula1>
    </dataValidation>
    <dataValidation type="textLength" operator="greaterThanOrEqual" allowBlank="1" showInputMessage="1" showErrorMessage="1" promptTitle="製造番号" prompt="複数台の場合は1つのセルに１台毎の製造番号を入力し、書ききれない場合は最後のP479のセルに「その他〇台」と入力してください" sqref="B479:P479" xr:uid="{C1EAACDE-D542-48BD-BF52-19B963ACDABC}">
      <formula1>2</formula1>
    </dataValidation>
    <dataValidation imeMode="halfAlpha" allowBlank="1" showInputMessage="1" showErrorMessage="1" promptTitle="補助金所要額" prompt="基準額と上限額を比較して少ない額（算出された額に1,000円未満の端数が生じた場合には、これを切り捨てするものとする）_x000a_※高圧受電設備・外部給電器を除く" sqref="B575:O575 B539:O539 B467:O467 B503:O503 B611:O611" xr:uid="{81B6DDD1-C792-44AF-AFBF-9DB6CECFEA04}"/>
    <dataValidation allowBlank="1" showInputMessage="1" showErrorMessage="1" promptTitle="補助金所要額" prompt="高圧受電設備・バッテリ交換式充電設備は手入力してください" sqref="B495:O495" xr:uid="{DE572FBE-FF56-4A6F-81EE-13605EC0608E}"/>
    <dataValidation type="list" allowBlank="1" showInputMessage="1" promptTitle="メーカー名" prompt="高圧受電設備・バッテリー交換式充電設備の場合は、メーカー名を手入力してください" sqref="B439:P439" xr:uid="{67AB4A3F-6D82-4F46-9D47-12C2F2E283ED}">
      <formula1>INDIRECT($B$437)</formula1>
    </dataValidation>
    <dataValidation type="list" allowBlank="1" showInputMessage="1" promptTitle="メーカー名" prompt="高圧受電設備・バッテリー交換式充電設備の場合は、メーカー名を手入力してください" sqref="B475:P475" xr:uid="{7A17A264-1AF5-4E9E-8052-FFA49C539286}">
      <formula1>INDIRECT($B$473)</formula1>
    </dataValidation>
    <dataValidation allowBlank="1" showInputMessage="1" showErrorMessage="1" promptTitle="営業所位置" prompt="都道府県から入力してください" sqref="B433:P433" xr:uid="{07460769-C596-48FE-9A65-D7DD47B2998B}"/>
    <dataValidation allowBlank="1" showInputMessage="1" showErrorMessage="1" promptTitle="住所" prompt="都道府県から入力してください" sqref="B91:P91 B71:P71 B49:P49 B393:P393 B171:P171 B211:P211 B251:P251 B291:P291 B331:P331 B371:P371 B113:P113 B153:P153 B193:P193 B233:P233 B273:P273 B313:P313 B353:P353 B131:P131" xr:uid="{434EA475-67D9-4AC5-94E0-C17460F574D8}"/>
    <dataValidation type="whole" imeMode="halfAlpha" allowBlank="1" showInputMessage="1" showErrorMessage="1" sqref="B37:P37" xr:uid="{63F570AA-7321-454E-97FC-24C0B5B03E52}">
      <formula1>250001</formula1>
      <formula2>251490</formula2>
    </dataValidation>
    <dataValidation type="textLength" imeMode="halfAlpha" operator="equal" allowBlank="1" showInputMessage="1" showErrorMessage="1" sqref="B369:G369 B89:G89 B111:G111 B151:G151 B169:G169 B191:G191 B209:G209 B351:G351 B231:G231 B249:G249 B271:G271 B289:G289 B311:G311 B329:G329 B391:G391 B129:G129" xr:uid="{46D30B82-9F17-4519-A217-F15ACAA50532}">
      <formula1>3</formula1>
    </dataValidation>
    <dataValidation type="textLength" imeMode="halfAlpha" operator="equal" allowBlank="1" showInputMessage="1" showErrorMessage="1" sqref="J391:P391 J89:P89 J111:P111 J129:P129 J151:P151 J169:P169 J191:P191 J209:P209 J369:P369 J231:P231 J249:P249 J271:P271 J289:P289 J311:P311 J329:P329 J351:P351 B415" xr:uid="{179B58D3-A248-4C9B-9306-EFB5D71B5E6F}">
      <formula1>4</formula1>
    </dataValidation>
    <dataValidation type="textLength" imeMode="halfAlpha" operator="equal" allowBlank="1" showInputMessage="1" showErrorMessage="1" promptTitle="前年度交付決定日" prompt="変更交付決定を受けた場合は変更交付決定番号を入力してください" sqref="E41:M41" xr:uid="{C3CA2DBA-02C7-4EA5-BBA4-64C652296E3F}">
      <formula1>5</formula1>
    </dataValidation>
    <dataValidation type="date" imeMode="halfAlpha" allowBlank="1" showInputMessage="1" showErrorMessage="1" promptTitle="補助事業完了日" prompt="検収日（リースの場合は貸出先が物件を検収した日）を入力してください_x000a__x000a_西暦で入力ください_x000a_（例）2026年4月1日の場合は、2026/4/1と入力してください" sqref="B629:P629" xr:uid="{B67A448F-A129-499F-BC78-D6AE12700A8C}">
      <formula1>46113</formula1>
      <formula2>46402</formula2>
    </dataValidation>
    <dataValidation type="list" allowBlank="1" showInputMessage="1" showErrorMessage="1" sqref="E636:G735" xr:uid="{860009EE-4768-4068-9C9D-5F76A95A370E}">
      <formula1>$BA$2:$BA$7</formula1>
    </dataValidation>
    <dataValidation type="list" allowBlank="1" showInputMessage="1" sqref="H636:J636" xr:uid="{48BAB0B1-CBE4-4890-9BDD-B02E1396ED0A}">
      <formula1>INDIRECT($E$636)</formula1>
    </dataValidation>
    <dataValidation type="list" allowBlank="1" showInputMessage="1" sqref="H637:J735" xr:uid="{2813ABA1-89B4-4CD2-BD31-EE0FD21E9F81}">
      <formula1>INDIRECT($E637)</formula1>
    </dataValidation>
    <dataValidation type="textLength" operator="greaterThanOrEqual" allowBlank="1" showInputMessage="1" showErrorMessage="1" promptTitle="製造番号" prompt="複数台の場合は1つのセルに１台毎の製造番号を入力し、書ききれない場合は最後のP443のセルに「その他〇台」と入力してください" sqref="B443:P443" xr:uid="{CE4591CA-5A16-4A43-A3EF-040E849FF7A0}">
      <formula1>2</formula1>
    </dataValidation>
    <dataValidation type="textLength" operator="greaterThanOrEqual" allowBlank="1" showInputMessage="1" showErrorMessage="1" promptTitle="製造番号" prompt="複数台の場合は1つのセルに１台毎の製造番号を入力し、書ききれない場合は最後のP515のセルに「その他〇台」と入力してください" sqref="B515:P515" xr:uid="{E857FDDE-9867-4B89-87EC-86CB99CB3760}">
      <formula1>2</formula1>
    </dataValidation>
    <dataValidation type="textLength" operator="greaterThanOrEqual" allowBlank="1" showInputMessage="1" showErrorMessage="1" promptTitle="製造番号" prompt="複数台の場合は1つのセルに１台毎の製造番号を入力し、書ききれない場合は最後のP587のセルに「その他〇台」と入力してください" sqref="B587:P587" xr:uid="{F76775A3-4464-474C-A85F-14CA9B56B6EB}">
      <formula1>2</formula1>
    </dataValidation>
    <dataValidation type="textLength" operator="greaterThanOrEqual" allowBlank="1" showInputMessage="1" showErrorMessage="1" promptTitle="製造番号" prompt="複数台の場合は1つのセルに１台毎の製造番号を入力し、書ききれない場合は最後のP551のセルに「その他〇台」と入力してください" sqref="B551:P551" xr:uid="{4F9D8149-C3C8-4BDA-AAAB-3641FBA822E8}">
      <formula1>2</formula1>
    </dataValidation>
    <dataValidation imeMode="halfAlpha" allowBlank="1" showInputMessage="1" showErrorMessage="1" promptTitle="交付決定額" prompt="変更交付決定を受けた場合は変更交付決定額を入力してください" sqref="B31:O31" xr:uid="{2AB08D9B-F99D-49E2-BC14-4227E567DF48}"/>
    <dataValidation allowBlank="1" showInputMessage="1" showErrorMessage="1" promptTitle="出力電力" prompt="外部給電器・高圧受電装置・バッテリー交換式充電設備の場合は、出力電力を手入力してください" sqref="P445 P481 P553 P517 P589" xr:uid="{274CF750-F48E-46AF-AF45-841DA8E07911}"/>
    <dataValidation type="list" allowBlank="1" showInputMessage="1" showErrorMessage="1" promptTitle="GXリーグへの表明" prompt="CO2排出量が20万t以上の事業者はプルダウンより該当項目を選択してください。提出が不要の場合は、「添付無し」を選択してください。その場合、様式第１（その９）はPDF化不要です。" sqref="B405:P405" xr:uid="{1A240F8D-3506-44F0-80BE-195F480AD709}">
      <formula1>$BG$2:$BG$4</formula1>
    </dataValidation>
    <dataValidation type="list" allowBlank="1" showInputMessage="1" showErrorMessage="1" promptTitle="作成申請書類" prompt="該当する項目をプルダウンより選択してください" sqref="B7:P7" xr:uid="{4821F0F7-4503-44A0-9622-DF048FC8A5E8}">
      <formula1>$BC$2:$BC$3</formula1>
    </dataValidation>
    <dataValidation type="list" allowBlank="1" showInputMessage="1" showErrorMessage="1" promptTitle="提出方法" prompt="該当する項目をプルダウンより選択してください" sqref="B9:P9" xr:uid="{FA4EDBD2-7C41-4FC7-83DC-4C86782EC33A}">
      <formula1>$BD$2:$BD$4</formula1>
    </dataValidation>
    <dataValidation type="list" allowBlank="1" showInputMessage="1" showErrorMessage="1" promptTitle="申請方法" prompt="該当する項目をプルダウンより選択してください" sqref="B11:P11" xr:uid="{A6E8696E-6867-4244-A16F-CC36250622B7}">
      <formula1>$BE$2:$BE$3</formula1>
    </dataValidation>
    <dataValidation type="list" allowBlank="1" showInputMessage="1" showErrorMessage="1" promptTitle="翌年度車両申請予定" prompt="複数年度申請で、初年度（１年目）に申請する場合、該当する項目をプルダウンより選択してください" sqref="B23:P23" xr:uid="{77D00473-15DB-4A7A-AEBC-D1DCBB341CF3}">
      <formula1>$BF$2:$BF$3</formula1>
    </dataValidation>
    <dataValidation type="list" allowBlank="1" showInputMessage="1" showErrorMessage="1" promptTitle="認証登録" prompt="該当する項目をプルダウンより選択してください" sqref="B591:P591 B555:P555 B519:P519 B483:P483 B447:P447" xr:uid="{3650A84F-8729-49AC-A7F2-C288EDBCDF16}">
      <formula1>$BI$2:$BI$4</formula1>
    </dataValidation>
    <dataValidation type="list" allowBlank="1" showInputMessage="1" showErrorMessage="1" promptTitle="預金の種別" prompt="該当する項目をプルダウンより選択してください" sqref="B421" xr:uid="{6EA0564C-7F31-46C8-B648-54720EAE0E82}">
      <formula1>$BH$2:$BH$5</formula1>
    </dataValidation>
    <dataValidation type="list" allowBlank="1" showInputMessage="1" promptTitle="メーカー名" prompt="高圧受電設備・バッテリー交換式充電設備の場合は、メーカー名を手入力してください" sqref="B511:P511" xr:uid="{8E6BC7E1-D996-4033-A401-135DF8F4A8FD}">
      <formula1>INDIRECT($B$509)</formula1>
    </dataValidation>
    <dataValidation type="list" allowBlank="1" showInputMessage="1" promptTitle="メーカー名" prompt="高圧受電設備・バッテリー交換式充電設備の場合は、メーカー名を手入力してください" sqref="B547:P547" xr:uid="{0AB42C84-B8DC-4ACF-8038-7ED8449F45FC}">
      <formula1>INDIRECT($B$545)</formula1>
    </dataValidation>
    <dataValidation type="list" allowBlank="1" showInputMessage="1" promptTitle="メーカー名" prompt="高圧受電設備・バッテリー交換式充電設備の場合は、メーカー名を手入力してください" sqref="B583:P583" xr:uid="{B23408A0-6499-4E43-ACE7-3D71E66D5338}">
      <formula1>INDIRECT($B$581)</formula1>
    </dataValidation>
    <dataValidation type="textLength" imeMode="halfAlpha" operator="equal" allowBlank="1" showInputMessage="1" showErrorMessage="1" sqref="B13:P13" xr:uid="{0D3C96A7-6109-4959-8877-4935EF15DD88}">
      <formula1>6</formula1>
    </dataValidation>
    <dataValidation imeMode="halfAlpha" operator="equal" allowBlank="1" showInputMessage="1" showErrorMessage="1" sqref="J69:P69 B47:G47 J47:P47 B69:G69" xr:uid="{F8BF0BDB-D3B4-44E7-AFD4-9D59C16EE8E1}"/>
    <dataValidation imeMode="halfAlpha" allowBlank="1" showInputMessage="1" showErrorMessage="1" promptTitle="補助金交付申請額・充電設備" prompt="高圧受電設備・バッテリ交換式充電設備は(5)-1＋(3)-2と上限額を比較して少ない額を手入力してください" sqref="B577:O577 B541:O541 B469:O469 B505:O505 B613:O613" xr:uid="{0E57CCED-F95E-4A34-A8C6-97099518F131}"/>
    <dataValidation imeMode="halfAlpha" allowBlank="1" showInputMessage="1" showErrorMessage="1" promptTitle="補助対象経費（工事費・全体）" prompt="外部給電器の場合は0と入力してください" sqref="B463:O463 B499:O499 B535:O535 B571:O571 B607:O607" xr:uid="{190F3F16-746A-4E8D-AB20-A44580E482B4}"/>
    <dataValidation imeMode="halfAlpha" allowBlank="1" showInputMessage="1" showErrorMessage="1" sqref="B17:P17 B33:O33 B75:P75 B453:O453 B79:I79 K79:P79 B101:P101 B451:O451 B105:I105 K105:P105 B117:P117 B357:P357 B121:I121 K121:P121 N636:P735 B397:P397 B141:P141 B487:O487 B145:I145 K145:P145 B157:P157 B449:O449 B161:I161 K161:P161 B381:P381 B181:P181 B485:O485 B185:I185 K185:P185 B197:P197 B523:O523 B201:I201 K201:P201 B221:P221 B489:O489 B225:I225 K225:P225 B223:P223 B521:O521 B239:P239 B241:I241 K241:P241 B525:O525 B263:P263 B265:I265 K265:P265 B559:O559 B279:P279 B281:I281 K281:P281 B557:O557 B303:P303 B305:I305 K305:P305 B561:O561 B319:P319 B321:I321 K321:P321 B595:O595 B343:P343 B345:I345 K345:P345 B593:O593 B359:P359 B361:I361 K361:P361 B597:O597 B383:P383 B385:I385 K385:P385 B619:O619 B399:P399 B401:I401 B419 K401:P401 B59:P59 B61:P61 B63:I63 K63:P63 B77:P77 B103:P103 B119:P119 B143:P143 B159:P159 B183:P183 B199:P199 B237:P237 B261:P261 B277:P277 B301:P301 B317:P317 B341:P341 B423" xr:uid="{74D68C3D-65DC-41FB-AFF0-0C688B2D9E3E}"/>
    <dataValidation type="custom" imeMode="halfKatakana" allowBlank="1" showInputMessage="1" showErrorMessage="1" error="半角カナ・半角英数字で入力してください" sqref="B425" xr:uid="{1C59BFBA-A232-426A-A6FD-E5945C087319}">
      <formula1>B425=ASC(PHONETIC(B425))</formula1>
    </dataValidation>
    <dataValidation imeMode="halfAlpha" allowBlank="1" showInputMessage="1" showErrorMessage="1" promptTitle="出力電力" prompt="外部給電器・高圧受電装置・バッテリー交換式充電設備の場合は、出力電力を手入力してください" sqref="B445:O445 B481:O481 B517:O517 B553:O553 B589:O589" xr:uid="{AFEC129E-5D4F-47AB-8809-9D22B3ACF5F7}"/>
    <dataValidation type="textLength" imeMode="halfAlpha" operator="equal" allowBlank="1" showInputMessage="1" showErrorMessage="1" promptTitle="補助対象車両の申請番号" prompt="１つのセルに１つの申請番号を入力してください" sqref="B21:P21" xr:uid="{A2EEBF46-D52F-4747-975C-B68DAA69AD43}">
      <formula1>6</formula1>
    </dataValidation>
    <dataValidation type="list" allowBlank="1" showInputMessage="1" promptTitle="口座名義" prompt="プルダウンに選択がない場合は手入力してください" sqref="O427" xr:uid="{96FC33A1-E20B-4BF8-86BC-2221B0555500}">
      <formula1>N45</formula1>
    </dataValidation>
    <dataValidation type="list" allowBlank="1" showInputMessage="1" promptTitle="口座名義" prompt="プルダウンに選択がない場合は手入力してください" sqref="N427" xr:uid="{0F37C1ED-8498-4DB6-BD6B-9BDCC1333607}">
      <formula1>#REF!</formula1>
    </dataValidation>
    <dataValidation type="list" allowBlank="1" showInputMessage="1" promptTitle="型式" prompt="高圧受電設備・バッテリー交換式充電設備の場合は、型式を手入力してください" sqref="B441:P441" xr:uid="{16087963-5B80-4CD6-B532-00A99C942111}">
      <formula1>INDIRECT(SUBSTITUTE(SUBSTITUTE(B439," ",""),"&amp;","") &amp; "_" &amp; VLOOKUP(B437, BA2:BB7, 2, FALSE))</formula1>
    </dataValidation>
    <dataValidation type="list" allowBlank="1" showInputMessage="1" promptTitle="型式" prompt="高圧受電設備・バッテリー交換式充電設備の場合は、型式を手入力してください" sqref="B585:P585" xr:uid="{A868BC9A-D473-408F-8898-1EF4B318E477}">
      <formula1>INDIRECT(SUBSTITUTE(SUBSTITUTE(B583," ",""),"&amp;","") &amp; "_" &amp; VLOOKUP(B581, BA2:BB7, 2, FALSE))</formula1>
    </dataValidation>
    <dataValidation type="list" allowBlank="1" showInputMessage="1" promptTitle="型式" prompt="高圧受電設備・バッテリー交換式充電設備の場合は、型式を手入力してください" sqref="B477:P477" xr:uid="{82AD2BE3-8B3B-47B5-9CDB-2228E9769205}">
      <formula1>INDIRECT(SUBSTITUTE(SUBSTITUTE(B475," ",""),"&amp;","") &amp; "_" &amp; VLOOKUP(B473, BA2:BB7, 2, FALSE))</formula1>
    </dataValidation>
    <dataValidation type="list" allowBlank="1" showInputMessage="1" promptTitle="型式" prompt="高圧受電設備・バッテリー交換式充電設備の場合は、型式を手入力してください" sqref="B513:P513" xr:uid="{EEFF256B-5057-4647-877F-7CBC5A5BF8D9}">
      <formula1>INDIRECT(SUBSTITUTE(SUBSTITUTE(B511," ",""),"&amp;","") &amp; "_" &amp; VLOOKUP(B509, BA2:BB7, 2, FALSE))</formula1>
    </dataValidation>
    <dataValidation type="list" allowBlank="1" showInputMessage="1" promptTitle="型式" prompt="高圧受電設備・バッテリー交換式充電設備の場合は、型式を手入力してください" sqref="B549:P549" xr:uid="{0FBDC322-7E9B-4A5E-9E1F-F4A3EC38CD20}">
      <formula1>INDIRECT(SUBSTITUTE(SUBSTITUTE(B547," ",""),"&amp;","") &amp; "_" &amp; VLOOKUP(B545, BA2:BB7, 2, FALSE))</formula1>
    </dataValidation>
    <dataValidation type="list" allowBlank="1" showInputMessage="1" sqref="K636:M735" xr:uid="{651F8F4E-43D9-4B38-B61A-A7AF810F2C00}">
      <formula1>INDIRECT(SUBSTITUTE(SUBSTITUTE(H636," ",""),"&amp;","") &amp; "_" &amp; VLOOKUP(E636, BA$2:BB$7, 2, FALSE))</formula1>
    </dataValidation>
  </dataValidations>
  <pageMargins left="0.70866141732283472" right="0.70866141732283472" top="0.74803149606299213" bottom="0.74803149606299213" header="0.31496062992125984" footer="0.31496062992125984"/>
  <pageSetup paperSize="8" scale="11" orientation="portrait" r:id="rId1"/>
  <rowBreaks count="3" manualBreakCount="3">
    <brk id="639" max="21" man="1"/>
    <brk id="645" max="21" man="1"/>
    <brk id="665"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1036" r:id="rId4" name="Check Box 12">
              <controlPr locked="0" defaultSize="0" autoFill="0" autoLine="0" autoPict="0">
                <anchor moveWithCells="1">
                  <from>
                    <xdr:col>15</xdr:col>
                    <xdr:colOff>228600</xdr:colOff>
                    <xdr:row>82</xdr:row>
                    <xdr:rowOff>38100</xdr:rowOff>
                  </from>
                  <to>
                    <xdr:col>15</xdr:col>
                    <xdr:colOff>457200</xdr:colOff>
                    <xdr:row>82</xdr:row>
                    <xdr:rowOff>274320</xdr:rowOff>
                  </to>
                </anchor>
              </controlPr>
            </control>
          </mc:Choice>
        </mc:AlternateContent>
        <mc:AlternateContent xmlns:mc="http://schemas.openxmlformats.org/markup-compatibility/2006">
          <mc:Choice Requires="x14">
            <control shapeId="1039" r:id="rId5" name="Check Box 15">
              <controlPr locked="0" defaultSize="0" autoFill="0" autoLine="0" autoPict="0">
                <anchor moveWithCells="1">
                  <from>
                    <xdr:col>15</xdr:col>
                    <xdr:colOff>228600</xdr:colOff>
                    <xdr:row>122</xdr:row>
                    <xdr:rowOff>38100</xdr:rowOff>
                  </from>
                  <to>
                    <xdr:col>15</xdr:col>
                    <xdr:colOff>457200</xdr:colOff>
                    <xdr:row>122</xdr:row>
                    <xdr:rowOff>274320</xdr:rowOff>
                  </to>
                </anchor>
              </controlPr>
            </control>
          </mc:Choice>
        </mc:AlternateContent>
        <mc:AlternateContent xmlns:mc="http://schemas.openxmlformats.org/markup-compatibility/2006">
          <mc:Choice Requires="x14">
            <control shapeId="1040" r:id="rId6" name="Check Box 16">
              <controlPr locked="0" defaultSize="0" autoFill="0" autoLine="0" autoPict="0">
                <anchor moveWithCells="1">
                  <from>
                    <xdr:col>15</xdr:col>
                    <xdr:colOff>228600</xdr:colOff>
                    <xdr:row>162</xdr:row>
                    <xdr:rowOff>38100</xdr:rowOff>
                  </from>
                  <to>
                    <xdr:col>15</xdr:col>
                    <xdr:colOff>457200</xdr:colOff>
                    <xdr:row>162</xdr:row>
                    <xdr:rowOff>274320</xdr:rowOff>
                  </to>
                </anchor>
              </controlPr>
            </control>
          </mc:Choice>
        </mc:AlternateContent>
        <mc:AlternateContent xmlns:mc="http://schemas.openxmlformats.org/markup-compatibility/2006">
          <mc:Choice Requires="x14">
            <control shapeId="1041" r:id="rId7" name="Check Box 17">
              <controlPr locked="0" defaultSize="0" autoFill="0" autoLine="0" autoPict="0">
                <anchor moveWithCells="1">
                  <from>
                    <xdr:col>15</xdr:col>
                    <xdr:colOff>228600</xdr:colOff>
                    <xdr:row>202</xdr:row>
                    <xdr:rowOff>38100</xdr:rowOff>
                  </from>
                  <to>
                    <xdr:col>15</xdr:col>
                    <xdr:colOff>457200</xdr:colOff>
                    <xdr:row>202</xdr:row>
                    <xdr:rowOff>274320</xdr:rowOff>
                  </to>
                </anchor>
              </controlPr>
            </control>
          </mc:Choice>
        </mc:AlternateContent>
        <mc:AlternateContent xmlns:mc="http://schemas.openxmlformats.org/markup-compatibility/2006">
          <mc:Choice Requires="x14">
            <control shapeId="1042" r:id="rId8" name="Check Box 18">
              <controlPr locked="0" defaultSize="0" autoFill="0" autoLine="0" autoPict="0">
                <anchor moveWithCells="1">
                  <from>
                    <xdr:col>15</xdr:col>
                    <xdr:colOff>228600</xdr:colOff>
                    <xdr:row>242</xdr:row>
                    <xdr:rowOff>38100</xdr:rowOff>
                  </from>
                  <to>
                    <xdr:col>15</xdr:col>
                    <xdr:colOff>457200</xdr:colOff>
                    <xdr:row>242</xdr:row>
                    <xdr:rowOff>274320</xdr:rowOff>
                  </to>
                </anchor>
              </controlPr>
            </control>
          </mc:Choice>
        </mc:AlternateContent>
        <mc:AlternateContent xmlns:mc="http://schemas.openxmlformats.org/markup-compatibility/2006">
          <mc:Choice Requires="x14">
            <control shapeId="1043" r:id="rId9" name="Check Box 19">
              <controlPr locked="0" defaultSize="0" autoFill="0" autoLine="0" autoPict="0">
                <anchor moveWithCells="1">
                  <from>
                    <xdr:col>15</xdr:col>
                    <xdr:colOff>228600</xdr:colOff>
                    <xdr:row>282</xdr:row>
                    <xdr:rowOff>38100</xdr:rowOff>
                  </from>
                  <to>
                    <xdr:col>15</xdr:col>
                    <xdr:colOff>457200</xdr:colOff>
                    <xdr:row>282</xdr:row>
                    <xdr:rowOff>274320</xdr:rowOff>
                  </to>
                </anchor>
              </controlPr>
            </control>
          </mc:Choice>
        </mc:AlternateContent>
        <mc:AlternateContent xmlns:mc="http://schemas.openxmlformats.org/markup-compatibility/2006">
          <mc:Choice Requires="x14">
            <control shapeId="1044" r:id="rId10" name="Check Box 20">
              <controlPr locked="0" defaultSize="0" autoFill="0" autoLine="0" autoPict="0">
                <anchor moveWithCells="1">
                  <from>
                    <xdr:col>15</xdr:col>
                    <xdr:colOff>228600</xdr:colOff>
                    <xdr:row>322</xdr:row>
                    <xdr:rowOff>38100</xdr:rowOff>
                  </from>
                  <to>
                    <xdr:col>15</xdr:col>
                    <xdr:colOff>457200</xdr:colOff>
                    <xdr:row>322</xdr:row>
                    <xdr:rowOff>274320</xdr:rowOff>
                  </to>
                </anchor>
              </controlPr>
            </control>
          </mc:Choice>
        </mc:AlternateContent>
        <mc:AlternateContent xmlns:mc="http://schemas.openxmlformats.org/markup-compatibility/2006">
          <mc:Choice Requires="x14">
            <control shapeId="1045" r:id="rId11" name="Check Box 21">
              <controlPr locked="0" defaultSize="0" autoFill="0" autoLine="0" autoPict="0">
                <anchor moveWithCells="1">
                  <from>
                    <xdr:col>15</xdr:col>
                    <xdr:colOff>228600</xdr:colOff>
                    <xdr:row>362</xdr:row>
                    <xdr:rowOff>38100</xdr:rowOff>
                  </from>
                  <to>
                    <xdr:col>15</xdr:col>
                    <xdr:colOff>457200</xdr:colOff>
                    <xdr:row>362</xdr:row>
                    <xdr:rowOff>274320</xdr:rowOff>
                  </to>
                </anchor>
              </controlPr>
            </control>
          </mc:Choice>
        </mc:AlternateContent>
        <mc:AlternateContent xmlns:mc="http://schemas.openxmlformats.org/markup-compatibility/2006">
          <mc:Choice Requires="x14">
            <control shapeId="1053" r:id="rId12" name="Check Box 29">
              <controlPr locked="0" defaultSize="0" autoFill="0" autoLine="0" autoPict="0">
                <anchor moveWithCells="1">
                  <from>
                    <xdr:col>15</xdr:col>
                    <xdr:colOff>236220</xdr:colOff>
                    <xdr:row>43</xdr:row>
                    <xdr:rowOff>68580</xdr:rowOff>
                  </from>
                  <to>
                    <xdr:col>15</xdr:col>
                    <xdr:colOff>464820</xdr:colOff>
                    <xdr:row>44</xdr:row>
                    <xdr:rowOff>228600</xdr:rowOff>
                  </to>
                </anchor>
              </controlPr>
            </control>
          </mc:Choice>
        </mc:AlternateContent>
        <mc:AlternateContent xmlns:mc="http://schemas.openxmlformats.org/markup-compatibility/2006">
          <mc:Choice Requires="x14">
            <control shapeId="1055" r:id="rId13" name="Check Box 31">
              <controlPr locked="0" defaultSize="0" autoFill="0" autoLine="0" autoPict="0">
                <anchor moveWithCells="1">
                  <from>
                    <xdr:col>15</xdr:col>
                    <xdr:colOff>236220</xdr:colOff>
                    <xdr:row>85</xdr:row>
                    <xdr:rowOff>60960</xdr:rowOff>
                  </from>
                  <to>
                    <xdr:col>15</xdr:col>
                    <xdr:colOff>464820</xdr:colOff>
                    <xdr:row>86</xdr:row>
                    <xdr:rowOff>220980</xdr:rowOff>
                  </to>
                </anchor>
              </controlPr>
            </control>
          </mc:Choice>
        </mc:AlternateContent>
        <mc:AlternateContent xmlns:mc="http://schemas.openxmlformats.org/markup-compatibility/2006">
          <mc:Choice Requires="x14">
            <control shapeId="1057" r:id="rId14" name="Check Box 33">
              <controlPr locked="0" defaultSize="0" autoFill="0" autoLine="0" autoPict="0">
                <anchor moveWithCells="1">
                  <from>
                    <xdr:col>15</xdr:col>
                    <xdr:colOff>236220</xdr:colOff>
                    <xdr:row>125</xdr:row>
                    <xdr:rowOff>60960</xdr:rowOff>
                  </from>
                  <to>
                    <xdr:col>15</xdr:col>
                    <xdr:colOff>464820</xdr:colOff>
                    <xdr:row>126</xdr:row>
                    <xdr:rowOff>220980</xdr:rowOff>
                  </to>
                </anchor>
              </controlPr>
            </control>
          </mc:Choice>
        </mc:AlternateContent>
        <mc:AlternateContent xmlns:mc="http://schemas.openxmlformats.org/markup-compatibility/2006">
          <mc:Choice Requires="x14">
            <control shapeId="1058" r:id="rId15" name="Check Box 34">
              <controlPr locked="0" defaultSize="0" autoFill="0" autoLine="0" autoPict="0">
                <anchor moveWithCells="1">
                  <from>
                    <xdr:col>15</xdr:col>
                    <xdr:colOff>236220</xdr:colOff>
                    <xdr:row>165</xdr:row>
                    <xdr:rowOff>60960</xdr:rowOff>
                  </from>
                  <to>
                    <xdr:col>15</xdr:col>
                    <xdr:colOff>464820</xdr:colOff>
                    <xdr:row>166</xdr:row>
                    <xdr:rowOff>220980</xdr:rowOff>
                  </to>
                </anchor>
              </controlPr>
            </control>
          </mc:Choice>
        </mc:AlternateContent>
        <mc:AlternateContent xmlns:mc="http://schemas.openxmlformats.org/markup-compatibility/2006">
          <mc:Choice Requires="x14">
            <control shapeId="1059" r:id="rId16" name="Check Box 35">
              <controlPr locked="0" defaultSize="0" autoFill="0" autoLine="0" autoPict="0">
                <anchor moveWithCells="1">
                  <from>
                    <xdr:col>15</xdr:col>
                    <xdr:colOff>236220</xdr:colOff>
                    <xdr:row>205</xdr:row>
                    <xdr:rowOff>60960</xdr:rowOff>
                  </from>
                  <to>
                    <xdr:col>15</xdr:col>
                    <xdr:colOff>464820</xdr:colOff>
                    <xdr:row>206</xdr:row>
                    <xdr:rowOff>220980</xdr:rowOff>
                  </to>
                </anchor>
              </controlPr>
            </control>
          </mc:Choice>
        </mc:AlternateContent>
        <mc:AlternateContent xmlns:mc="http://schemas.openxmlformats.org/markup-compatibility/2006">
          <mc:Choice Requires="x14">
            <control shapeId="1060" r:id="rId17" name="Check Box 36">
              <controlPr locked="0" defaultSize="0" autoFill="0" autoLine="0" autoPict="0">
                <anchor moveWithCells="1">
                  <from>
                    <xdr:col>15</xdr:col>
                    <xdr:colOff>236220</xdr:colOff>
                    <xdr:row>245</xdr:row>
                    <xdr:rowOff>60960</xdr:rowOff>
                  </from>
                  <to>
                    <xdr:col>15</xdr:col>
                    <xdr:colOff>464820</xdr:colOff>
                    <xdr:row>246</xdr:row>
                    <xdr:rowOff>220980</xdr:rowOff>
                  </to>
                </anchor>
              </controlPr>
            </control>
          </mc:Choice>
        </mc:AlternateContent>
        <mc:AlternateContent xmlns:mc="http://schemas.openxmlformats.org/markup-compatibility/2006">
          <mc:Choice Requires="x14">
            <control shapeId="1061" r:id="rId18" name="Check Box 37">
              <controlPr locked="0" defaultSize="0" autoFill="0" autoLine="0" autoPict="0">
                <anchor moveWithCells="1">
                  <from>
                    <xdr:col>15</xdr:col>
                    <xdr:colOff>236220</xdr:colOff>
                    <xdr:row>285</xdr:row>
                    <xdr:rowOff>60960</xdr:rowOff>
                  </from>
                  <to>
                    <xdr:col>15</xdr:col>
                    <xdr:colOff>464820</xdr:colOff>
                    <xdr:row>286</xdr:row>
                    <xdr:rowOff>220980</xdr:rowOff>
                  </to>
                </anchor>
              </controlPr>
            </control>
          </mc:Choice>
        </mc:AlternateContent>
        <mc:AlternateContent xmlns:mc="http://schemas.openxmlformats.org/markup-compatibility/2006">
          <mc:Choice Requires="x14">
            <control shapeId="1062" r:id="rId19" name="Check Box 38">
              <controlPr locked="0" defaultSize="0" autoFill="0" autoLine="0" autoPict="0">
                <anchor moveWithCells="1">
                  <from>
                    <xdr:col>15</xdr:col>
                    <xdr:colOff>236220</xdr:colOff>
                    <xdr:row>325</xdr:row>
                    <xdr:rowOff>60960</xdr:rowOff>
                  </from>
                  <to>
                    <xdr:col>15</xdr:col>
                    <xdr:colOff>464820</xdr:colOff>
                    <xdr:row>326</xdr:row>
                    <xdr:rowOff>220980</xdr:rowOff>
                  </to>
                </anchor>
              </controlPr>
            </control>
          </mc:Choice>
        </mc:AlternateContent>
        <mc:AlternateContent xmlns:mc="http://schemas.openxmlformats.org/markup-compatibility/2006">
          <mc:Choice Requires="x14">
            <control shapeId="1063" r:id="rId20" name="Check Box 39">
              <controlPr locked="0" defaultSize="0" autoFill="0" autoLine="0" autoPict="0">
                <anchor moveWithCells="1">
                  <from>
                    <xdr:col>15</xdr:col>
                    <xdr:colOff>236220</xdr:colOff>
                    <xdr:row>365</xdr:row>
                    <xdr:rowOff>60960</xdr:rowOff>
                  </from>
                  <to>
                    <xdr:col>15</xdr:col>
                    <xdr:colOff>464820</xdr:colOff>
                    <xdr:row>366</xdr:row>
                    <xdr:rowOff>220980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CBA2D-2C42-4476-A454-755B13E4A33F}">
  <sheetPr codeName="Sheet9">
    <tabColor rgb="FF94E8EC"/>
  </sheetPr>
  <dimension ref="A1:AU70"/>
  <sheetViews>
    <sheetView showGridLines="0" zoomScaleNormal="100" zoomScaleSheetLayoutView="100" workbookViewId="0">
      <selection activeCell="AG1" sqref="AG1:AI3"/>
    </sheetView>
  </sheetViews>
  <sheetFormatPr defaultColWidth="9" defaultRowHeight="13.2"/>
  <cols>
    <col min="1" max="47" width="2.59765625" style="10" customWidth="1"/>
    <col min="48" max="16384" width="9" style="10"/>
  </cols>
  <sheetData>
    <row r="1" spans="1:47" ht="12.9" customHeight="1" thickTop="1">
      <c r="A1" s="479" t="s">
        <v>153</v>
      </c>
      <c r="B1" s="479"/>
      <c r="C1" s="479"/>
      <c r="D1" s="479"/>
      <c r="E1" s="479"/>
      <c r="F1" s="479"/>
      <c r="G1" s="479"/>
      <c r="H1" s="479"/>
      <c r="I1" s="479"/>
      <c r="AG1" s="400" t="s">
        <v>284</v>
      </c>
      <c r="AH1" s="401"/>
      <c r="AI1" s="402"/>
      <c r="AJ1" s="62"/>
    </row>
    <row r="2" spans="1:47" ht="12.9" customHeight="1">
      <c r="A2" s="479"/>
      <c r="B2" s="479"/>
      <c r="C2" s="479"/>
      <c r="D2" s="479"/>
      <c r="E2" s="479"/>
      <c r="F2" s="479"/>
      <c r="G2" s="479"/>
      <c r="H2" s="479"/>
      <c r="I2" s="479"/>
      <c r="AG2" s="403"/>
      <c r="AH2" s="404"/>
      <c r="AI2" s="405"/>
      <c r="AJ2" s="62"/>
    </row>
    <row r="3" spans="1:47" ht="12.9" customHeight="1" thickBot="1">
      <c r="B3" s="4" t="s">
        <v>258</v>
      </c>
      <c r="AG3" s="406"/>
      <c r="AH3" s="407"/>
      <c r="AI3" s="408"/>
      <c r="AJ3" s="62"/>
    </row>
    <row r="4" spans="1:47" ht="16.5" customHeight="1" thickTop="1">
      <c r="B4" s="480" t="s">
        <v>72</v>
      </c>
      <c r="C4" s="419"/>
      <c r="D4" s="419"/>
      <c r="E4" s="419"/>
      <c r="F4" s="419"/>
      <c r="G4" s="419"/>
      <c r="H4" s="481"/>
      <c r="I4" s="11" t="s">
        <v>73</v>
      </c>
      <c r="J4" s="12"/>
      <c r="K4" s="12"/>
      <c r="L4" s="12"/>
      <c r="M4" s="12"/>
      <c r="N4" s="12"/>
      <c r="O4" s="486" t="str">
        <f>IF(入力用データシート!B7="完了実績報告書", CHOOSE(MATCH(AG1,{"①","②","③","④","⑤"},0), 入力用データシート!B439, 入力用データシート!B475, 入力用データシート!B511, 入力用データシート!B547, 入力用データシート!B583), "")</f>
        <v/>
      </c>
      <c r="P4" s="486"/>
      <c r="Q4" s="486"/>
      <c r="R4" s="486"/>
      <c r="S4" s="486"/>
      <c r="T4" s="486"/>
      <c r="U4" s="486"/>
      <c r="V4" s="486"/>
      <c r="W4" s="486"/>
      <c r="X4" s="486"/>
      <c r="Y4" s="486"/>
      <c r="Z4" s="486"/>
      <c r="AA4" s="486"/>
      <c r="AB4" s="486"/>
      <c r="AC4" s="486"/>
      <c r="AD4" s="487"/>
      <c r="AG4" s="393" t="s">
        <v>1099</v>
      </c>
      <c r="AH4" s="394"/>
      <c r="AI4" s="394"/>
      <c r="AJ4" s="395"/>
      <c r="AK4" s="395"/>
      <c r="AL4" s="395"/>
      <c r="AM4" s="395"/>
      <c r="AN4" s="395"/>
      <c r="AO4" s="395"/>
      <c r="AP4" s="395"/>
      <c r="AQ4" s="395"/>
      <c r="AR4" s="395"/>
      <c r="AS4" s="395"/>
      <c r="AT4" s="395"/>
      <c r="AU4" s="396"/>
    </row>
    <row r="5" spans="1:47" ht="16.5" customHeight="1">
      <c r="B5" s="482"/>
      <c r="C5" s="443"/>
      <c r="D5" s="443"/>
      <c r="E5" s="443"/>
      <c r="F5" s="443"/>
      <c r="G5" s="443"/>
      <c r="H5" s="483"/>
      <c r="I5" s="10" t="s">
        <v>74</v>
      </c>
      <c r="J5" s="13"/>
      <c r="K5" s="13"/>
      <c r="L5" s="13"/>
      <c r="M5" s="13"/>
      <c r="N5" s="13"/>
      <c r="O5" s="488" t="str">
        <f>IF(入力用データシート!B7="完了実績報告書", CHOOSE(MATCH(AG1,{"①","②","③","④","⑤"},0), 入力用データシート!B441, 入力用データシート!B477, 入力用データシート!B513, 入力用データシート!B549, 入力用データシート!B585), "")</f>
        <v/>
      </c>
      <c r="P5" s="488"/>
      <c r="Q5" s="488"/>
      <c r="R5" s="488"/>
      <c r="S5" s="488"/>
      <c r="T5" s="488"/>
      <c r="U5" s="488"/>
      <c r="V5" s="488"/>
      <c r="W5" s="488"/>
      <c r="X5" s="488"/>
      <c r="Y5" s="488"/>
      <c r="Z5" s="488"/>
      <c r="AA5" s="488"/>
      <c r="AB5" s="488"/>
      <c r="AC5" s="488"/>
      <c r="AD5" s="489"/>
      <c r="AG5" s="397"/>
      <c r="AH5" s="398"/>
      <c r="AI5" s="398"/>
      <c r="AJ5" s="398"/>
      <c r="AK5" s="398"/>
      <c r="AL5" s="398"/>
      <c r="AM5" s="398"/>
      <c r="AN5" s="398"/>
      <c r="AO5" s="398"/>
      <c r="AP5" s="398"/>
      <c r="AQ5" s="398"/>
      <c r="AR5" s="398"/>
      <c r="AS5" s="398"/>
      <c r="AT5" s="398"/>
      <c r="AU5" s="399"/>
    </row>
    <row r="6" spans="1:47" ht="16.5" customHeight="1">
      <c r="B6" s="482"/>
      <c r="C6" s="443"/>
      <c r="D6" s="443"/>
      <c r="E6" s="443"/>
      <c r="F6" s="443"/>
      <c r="G6" s="443"/>
      <c r="H6" s="483"/>
      <c r="I6" s="10" t="s">
        <v>75</v>
      </c>
      <c r="J6" s="13"/>
      <c r="K6" s="13"/>
      <c r="L6" s="13"/>
      <c r="M6" s="13"/>
      <c r="N6" s="13"/>
      <c r="O6" s="488" t="str">
        <f>IF(入力用データシート!B7="完了実績報告書", _xlfn.TEXTJOIN(" ", TRUE, CHOOSE(MATCH(AG1, {"①","②","③","④","⑤"}, 0), 入力用データシート!B443:'入力用データシート'!P443, 入力用データシート!B479:'入力用データシート'!P479, 入力用データシート!B515:'入力用データシート'!P515, 入力用データシート!B551:'入力用データシート'!P551, 入力用データシート!B587:'入力用データシート'!P587)), "")</f>
        <v/>
      </c>
      <c r="P6" s="488"/>
      <c r="Q6" s="488"/>
      <c r="R6" s="488"/>
      <c r="S6" s="488"/>
      <c r="T6" s="488"/>
      <c r="U6" s="488"/>
      <c r="V6" s="488"/>
      <c r="W6" s="488"/>
      <c r="X6" s="488"/>
      <c r="Y6" s="488"/>
      <c r="Z6" s="488"/>
      <c r="AA6" s="488"/>
      <c r="AB6" s="488"/>
      <c r="AC6" s="488"/>
      <c r="AD6" s="489"/>
    </row>
    <row r="7" spans="1:47" ht="16.5" customHeight="1">
      <c r="B7" s="482"/>
      <c r="C7" s="443"/>
      <c r="D7" s="443"/>
      <c r="E7" s="443"/>
      <c r="F7" s="443"/>
      <c r="G7" s="443"/>
      <c r="H7" s="483"/>
      <c r="I7" s="10" t="s">
        <v>76</v>
      </c>
      <c r="J7" s="13"/>
      <c r="K7" s="13"/>
      <c r="L7" s="13"/>
      <c r="M7" s="13"/>
      <c r="N7" s="13"/>
      <c r="O7" s="490" t="str">
        <f>IF(入力用データシート!B7="完了実績報告書", CHOOSE(MATCH(AG1, {"①","②","③","④","⑤"}, 0), 入力用データシート!B445 &amp; "kW", 入力用データシート!B481 &amp; "kW", 入力用データシート!B517 &amp; "kW", 入力用データシート!B553 &amp; "kW", 入力用データシート!B589 &amp; "kW"), "")</f>
        <v/>
      </c>
      <c r="P7" s="490"/>
      <c r="Q7" s="490"/>
      <c r="R7" s="490"/>
      <c r="S7" s="490"/>
      <c r="T7" s="490"/>
      <c r="U7" s="490"/>
      <c r="V7" s="490"/>
      <c r="W7" s="490"/>
      <c r="X7" s="490"/>
      <c r="Y7" s="490"/>
      <c r="Z7" s="490"/>
      <c r="AA7" s="490"/>
      <c r="AB7" s="490"/>
      <c r="AC7" s="490"/>
      <c r="AD7" s="491"/>
    </row>
    <row r="8" spans="1:47" ht="16.5" customHeight="1">
      <c r="B8" s="482"/>
      <c r="C8" s="443"/>
      <c r="D8" s="443"/>
      <c r="E8" s="443"/>
      <c r="F8" s="443"/>
      <c r="G8" s="443"/>
      <c r="H8" s="483"/>
      <c r="I8" s="10" t="s">
        <v>77</v>
      </c>
      <c r="J8" s="13"/>
      <c r="K8" s="13"/>
      <c r="L8" s="13"/>
      <c r="M8" s="13"/>
      <c r="N8" s="13"/>
      <c r="O8" s="13" t="str">
        <f>IF(入力用データシート!B7="完了実績報告書", IF(CHOOSE(MATCH(AG1, {"①","②","③","④","⑤"}, 0), 入力用データシート!B447, 入力用データシート!B483, 入力用データシート!B519, 入力用データシート!B555, 入力用データシート!B591)="有", "☑", "□"), "□")</f>
        <v>□</v>
      </c>
      <c r="P8" s="14" t="s">
        <v>56</v>
      </c>
      <c r="Q8" s="13"/>
      <c r="R8" s="13"/>
      <c r="S8" s="13" t="str">
        <f>IF(入力用データシート!B7="完了実績報告書", IF(CHOOSE(MATCH(AG1, {"①","②","③","④","⑤"}, 0), 入力用データシート!B447, 入力用データシート!B483, 入力用データシート!B519, 入力用データシート!B555, 入力用データシート!B591)="無", "☑", "□"), "□")</f>
        <v>□</v>
      </c>
      <c r="T8" s="10" t="s">
        <v>57</v>
      </c>
      <c r="U8" s="13"/>
      <c r="V8" s="13"/>
      <c r="W8" s="13"/>
      <c r="X8" s="13" t="str">
        <f>IF(入力用データシート!B7="完了実績報告書", IF(CHOOSE(MATCH(AG1, {"①","②","③","④","⑤"}, 0), 入力用データシート!B447, 入力用データシート!B483, 入力用データシート!B519, 入力用データシート!B555, 入力用データシート!B591)="その他証明書", "☑", "□"), "□")</f>
        <v>□</v>
      </c>
      <c r="Y8" s="10" t="s">
        <v>78</v>
      </c>
      <c r="Z8" s="13"/>
      <c r="AA8" s="13"/>
      <c r="AB8" s="13"/>
      <c r="AC8" s="13"/>
      <c r="AD8" s="15"/>
    </row>
    <row r="9" spans="1:47" ht="16.5" customHeight="1">
      <c r="B9" s="484"/>
      <c r="C9" s="445"/>
      <c r="D9" s="445"/>
      <c r="E9" s="445"/>
      <c r="F9" s="445"/>
      <c r="G9" s="445"/>
      <c r="H9" s="485"/>
      <c r="I9" s="16" t="s">
        <v>79</v>
      </c>
      <c r="J9" s="16"/>
      <c r="K9" s="16"/>
      <c r="L9" s="16"/>
      <c r="M9" s="16"/>
      <c r="N9" s="16"/>
      <c r="O9" s="492" t="str">
        <f>IF(入力用データシート!B7="完了実績報告書",IF(CHOOSE(MATCH(AG1,{"①","②","③","④","⑤"},0),入力用データシート!B449,入力用データシート!B485,入力用データシート!B521,入力用データシート!B557,入力用データシート!B593)="","",CHOOSE(MATCH(AG1,{"①","②","③","④","⑤"},0),入力用データシート!B449,入力用データシート!B485,入力用データシート!B521,入力用データシート!B557,入力用データシート!B593)),"")</f>
        <v/>
      </c>
      <c r="P9" s="492"/>
      <c r="Q9" s="492"/>
      <c r="R9" s="492"/>
      <c r="S9" s="492"/>
      <c r="T9" s="16" t="s">
        <v>80</v>
      </c>
      <c r="U9" s="16" t="s">
        <v>81</v>
      </c>
      <c r="V9" s="16"/>
      <c r="W9" s="16"/>
      <c r="X9" s="492" t="str">
        <f>IF(入力用データシート!B7="完了実績報告書", CHOOSE(MATCH(AG1, {"①","②","③","④","⑤"}, 0), 入力用データシート!B451, 入力用データシート!B487, 入力用データシート!B523, 入力用データシート!B559, 入力用データシート!B595), "")</f>
        <v/>
      </c>
      <c r="Y9" s="492"/>
      <c r="Z9" s="492"/>
      <c r="AA9" s="16" t="s">
        <v>82</v>
      </c>
      <c r="AB9" s="16"/>
      <c r="AC9" s="16"/>
      <c r="AD9" s="17"/>
    </row>
    <row r="10" spans="1:47" ht="12.9" customHeight="1">
      <c r="B10" s="469" t="s">
        <v>83</v>
      </c>
      <c r="C10" s="469"/>
      <c r="D10" s="469"/>
      <c r="E10" s="469"/>
      <c r="F10" s="469"/>
      <c r="G10" s="469"/>
      <c r="H10" s="469"/>
      <c r="I10" s="469"/>
      <c r="J10" s="469"/>
      <c r="K10" s="469"/>
      <c r="L10" s="469"/>
      <c r="M10" s="469"/>
      <c r="N10" s="470" t="str">
        <f>IF(入力用データシート!B7="完了実績報告書", 入力用データシート!B431, "")</f>
        <v/>
      </c>
      <c r="O10" s="471"/>
      <c r="P10" s="471"/>
      <c r="Q10" s="471"/>
      <c r="R10" s="471"/>
      <c r="S10" s="471"/>
      <c r="T10" s="471"/>
      <c r="U10" s="471"/>
      <c r="V10" s="471"/>
      <c r="W10" s="471"/>
      <c r="X10" s="471"/>
      <c r="Y10" s="471"/>
      <c r="Z10" s="471"/>
      <c r="AA10" s="471"/>
      <c r="AB10" s="471"/>
      <c r="AC10" s="471"/>
      <c r="AD10" s="471"/>
    </row>
    <row r="11" spans="1:47" ht="12.9" customHeight="1">
      <c r="B11" s="469"/>
      <c r="C11" s="469"/>
      <c r="D11" s="469"/>
      <c r="E11" s="469"/>
      <c r="F11" s="469"/>
      <c r="G11" s="469"/>
      <c r="H11" s="469"/>
      <c r="I11" s="469"/>
      <c r="J11" s="469"/>
      <c r="K11" s="469"/>
      <c r="L11" s="469"/>
      <c r="M11" s="469"/>
      <c r="N11" s="471"/>
      <c r="O11" s="471"/>
      <c r="P11" s="471"/>
      <c r="Q11" s="471"/>
      <c r="R11" s="471"/>
      <c r="S11" s="471"/>
      <c r="T11" s="471"/>
      <c r="U11" s="471"/>
      <c r="V11" s="471"/>
      <c r="W11" s="471"/>
      <c r="X11" s="471"/>
      <c r="Y11" s="471"/>
      <c r="Z11" s="471"/>
      <c r="AA11" s="471"/>
      <c r="AB11" s="471"/>
      <c r="AC11" s="471"/>
      <c r="AD11" s="471"/>
    </row>
    <row r="12" spans="1:47" ht="12.9" customHeight="1">
      <c r="B12" s="469" t="s">
        <v>84</v>
      </c>
      <c r="C12" s="469"/>
      <c r="D12" s="469"/>
      <c r="E12" s="469"/>
      <c r="F12" s="469"/>
      <c r="G12" s="469"/>
      <c r="H12" s="469"/>
      <c r="I12" s="469"/>
      <c r="J12" s="469"/>
      <c r="K12" s="469"/>
      <c r="L12" s="469"/>
      <c r="M12" s="469"/>
      <c r="N12" s="470" t="str">
        <f>IF(入力用データシート!B7="完了実績報告書", 入力用データシート!B433, "")</f>
        <v/>
      </c>
      <c r="O12" s="471"/>
      <c r="P12" s="471"/>
      <c r="Q12" s="471"/>
      <c r="R12" s="471"/>
      <c r="S12" s="471"/>
      <c r="T12" s="471"/>
      <c r="U12" s="471"/>
      <c r="V12" s="471"/>
      <c r="W12" s="471"/>
      <c r="X12" s="471"/>
      <c r="Y12" s="471"/>
      <c r="Z12" s="471"/>
      <c r="AA12" s="471"/>
      <c r="AB12" s="471"/>
      <c r="AC12" s="471"/>
      <c r="AD12" s="471"/>
    </row>
    <row r="13" spans="1:47" ht="12.9" customHeight="1">
      <c r="B13" s="469"/>
      <c r="C13" s="469"/>
      <c r="D13" s="469"/>
      <c r="E13" s="469"/>
      <c r="F13" s="469"/>
      <c r="G13" s="469"/>
      <c r="H13" s="469"/>
      <c r="I13" s="469"/>
      <c r="J13" s="469"/>
      <c r="K13" s="469"/>
      <c r="L13" s="469"/>
      <c r="M13" s="469"/>
      <c r="N13" s="471"/>
      <c r="O13" s="471"/>
      <c r="P13" s="471"/>
      <c r="Q13" s="471"/>
      <c r="R13" s="471"/>
      <c r="S13" s="471"/>
      <c r="T13" s="471"/>
      <c r="U13" s="471"/>
      <c r="V13" s="471"/>
      <c r="W13" s="471"/>
      <c r="X13" s="471"/>
      <c r="Y13" s="471"/>
      <c r="Z13" s="471"/>
      <c r="AA13" s="471"/>
      <c r="AB13" s="471"/>
      <c r="AC13" s="471"/>
      <c r="AD13" s="471"/>
    </row>
    <row r="14" spans="1:47" ht="12.9" customHeight="1">
      <c r="B14" s="469" t="s">
        <v>85</v>
      </c>
      <c r="C14" s="469"/>
      <c r="D14" s="469"/>
      <c r="E14" s="469"/>
      <c r="F14" s="469"/>
      <c r="G14" s="469"/>
      <c r="H14" s="469"/>
      <c r="I14" s="469"/>
      <c r="J14" s="469"/>
      <c r="K14" s="469"/>
      <c r="L14" s="469"/>
      <c r="M14" s="469"/>
      <c r="N14" s="469"/>
      <c r="O14" s="469"/>
      <c r="P14" s="469"/>
      <c r="Q14" s="469"/>
      <c r="R14" s="469"/>
      <c r="S14" s="469"/>
      <c r="T14" s="469"/>
      <c r="U14" s="473" t="s">
        <v>86</v>
      </c>
      <c r="V14" s="474"/>
      <c r="W14" s="474"/>
      <c r="X14" s="474"/>
      <c r="Y14" s="474"/>
      <c r="Z14" s="474"/>
      <c r="AA14" s="474"/>
      <c r="AB14" s="474"/>
      <c r="AC14" s="474"/>
      <c r="AD14" s="475"/>
    </row>
    <row r="15" spans="1:47" ht="12.9" customHeight="1" thickBot="1">
      <c r="B15" s="472"/>
      <c r="C15" s="472"/>
      <c r="D15" s="472"/>
      <c r="E15" s="472"/>
      <c r="F15" s="472"/>
      <c r="G15" s="472"/>
      <c r="H15" s="472"/>
      <c r="I15" s="472"/>
      <c r="J15" s="472"/>
      <c r="K15" s="472"/>
      <c r="L15" s="472"/>
      <c r="M15" s="472"/>
      <c r="N15" s="472"/>
      <c r="O15" s="472"/>
      <c r="P15" s="472"/>
      <c r="Q15" s="472"/>
      <c r="R15" s="472"/>
      <c r="S15" s="472"/>
      <c r="T15" s="472"/>
      <c r="U15" s="476"/>
      <c r="V15" s="477"/>
      <c r="W15" s="477"/>
      <c r="X15" s="477"/>
      <c r="Y15" s="477"/>
      <c r="Z15" s="477"/>
      <c r="AA15" s="477"/>
      <c r="AB15" s="477"/>
      <c r="AC15" s="477"/>
      <c r="AD15" s="478"/>
    </row>
    <row r="16" spans="1:47" ht="12.9" customHeight="1">
      <c r="B16" s="466" t="s">
        <v>87</v>
      </c>
      <c r="C16" s="467"/>
      <c r="D16" s="467"/>
      <c r="E16" s="467"/>
      <c r="F16" s="467"/>
      <c r="G16" s="467"/>
      <c r="H16" s="467"/>
      <c r="I16" s="467"/>
      <c r="J16" s="467"/>
      <c r="K16" s="467"/>
      <c r="L16" s="467"/>
      <c r="M16" s="467"/>
      <c r="N16" s="467"/>
      <c r="O16" s="467"/>
      <c r="P16" s="467"/>
      <c r="Q16" s="467"/>
      <c r="R16" s="467"/>
      <c r="S16" s="467"/>
      <c r="T16" s="468"/>
      <c r="U16" s="439" t="str">
        <f>IF(入力用データシート!B7="完了実績報告書",IF(CHOOSE(MATCH(AG1,{"①","②","③","④","⑤"},0),入力用データシート!B453,入力用データシート!B489,入力用データシート!B525,入力用データシート!B561,入力用データシート!B597)="","",CHOOSE(MATCH(AG1,{"①","②","③","④","⑤"},0),入力用データシート!B453,入力用データシート!B489,入力用データシート!B525,入力用データシート!B561,入力用データシート!B597)),"")</f>
        <v/>
      </c>
      <c r="V16" s="440"/>
      <c r="W16" s="440"/>
      <c r="X16" s="440"/>
      <c r="Y16" s="440"/>
      <c r="Z16" s="440"/>
      <c r="AA16" s="440"/>
      <c r="AB16" s="440"/>
      <c r="AC16" s="458" t="s">
        <v>49</v>
      </c>
      <c r="AD16" s="459"/>
    </row>
    <row r="17" spans="1:30" ht="12.9" customHeight="1">
      <c r="B17" s="447"/>
      <c r="C17" s="448"/>
      <c r="D17" s="448"/>
      <c r="E17" s="448"/>
      <c r="F17" s="448"/>
      <c r="G17" s="448"/>
      <c r="H17" s="448"/>
      <c r="I17" s="448"/>
      <c r="J17" s="448"/>
      <c r="K17" s="448"/>
      <c r="L17" s="448"/>
      <c r="M17" s="448"/>
      <c r="N17" s="448"/>
      <c r="O17" s="448"/>
      <c r="P17" s="448"/>
      <c r="Q17" s="448"/>
      <c r="R17" s="448"/>
      <c r="S17" s="448"/>
      <c r="T17" s="449"/>
      <c r="U17" s="441"/>
      <c r="V17" s="442"/>
      <c r="W17" s="442"/>
      <c r="X17" s="442"/>
      <c r="Y17" s="442"/>
      <c r="Z17" s="442"/>
      <c r="AA17" s="442"/>
      <c r="AB17" s="442"/>
      <c r="AC17" s="445"/>
      <c r="AD17" s="446"/>
    </row>
    <row r="18" spans="1:30" ht="12.9" customHeight="1">
      <c r="B18" s="447" t="s">
        <v>957</v>
      </c>
      <c r="C18" s="448"/>
      <c r="D18" s="448"/>
      <c r="E18" s="448"/>
      <c r="F18" s="448"/>
      <c r="G18" s="448"/>
      <c r="H18" s="448"/>
      <c r="I18" s="448"/>
      <c r="J18" s="448"/>
      <c r="K18" s="448"/>
      <c r="L18" s="448"/>
      <c r="M18" s="448"/>
      <c r="N18" s="448"/>
      <c r="O18" s="448"/>
      <c r="P18" s="448"/>
      <c r="Q18" s="448"/>
      <c r="R18" s="448"/>
      <c r="S18" s="448"/>
      <c r="T18" s="449"/>
      <c r="U18" s="415" t="str">
        <f>IF(入力用データシート!B7="完了実績報告書", CHOOSE(MATCH(AG1, {"①","②","③","④","⑤"}, 0), 入力用データシート!B455, 入力用データシート!B491, 入力用データシート!B527, 入力用データシート!B563, 入力用データシート!B599), "")</f>
        <v/>
      </c>
      <c r="V18" s="416"/>
      <c r="W18" s="416"/>
      <c r="X18" s="416"/>
      <c r="Y18" s="416"/>
      <c r="Z18" s="416"/>
      <c r="AA18" s="416"/>
      <c r="AB18" s="416"/>
      <c r="AC18" s="419" t="s">
        <v>49</v>
      </c>
      <c r="AD18" s="420"/>
    </row>
    <row r="19" spans="1:30" ht="12.9" customHeight="1">
      <c r="B19" s="447"/>
      <c r="C19" s="448"/>
      <c r="D19" s="448"/>
      <c r="E19" s="448"/>
      <c r="F19" s="448"/>
      <c r="G19" s="448"/>
      <c r="H19" s="448"/>
      <c r="I19" s="448"/>
      <c r="J19" s="448"/>
      <c r="K19" s="448"/>
      <c r="L19" s="448"/>
      <c r="M19" s="448"/>
      <c r="N19" s="448"/>
      <c r="O19" s="448"/>
      <c r="P19" s="448"/>
      <c r="Q19" s="448"/>
      <c r="R19" s="448"/>
      <c r="S19" s="448"/>
      <c r="T19" s="449"/>
      <c r="U19" s="441"/>
      <c r="V19" s="442"/>
      <c r="W19" s="442"/>
      <c r="X19" s="442"/>
      <c r="Y19" s="442"/>
      <c r="Z19" s="442"/>
      <c r="AA19" s="442"/>
      <c r="AB19" s="442"/>
      <c r="AC19" s="445"/>
      <c r="AD19" s="446"/>
    </row>
    <row r="20" spans="1:30" ht="12.9" customHeight="1">
      <c r="B20" s="447" t="s">
        <v>89</v>
      </c>
      <c r="C20" s="448"/>
      <c r="D20" s="448"/>
      <c r="E20" s="448"/>
      <c r="F20" s="448"/>
      <c r="G20" s="448"/>
      <c r="H20" s="448"/>
      <c r="I20" s="448"/>
      <c r="J20" s="448"/>
      <c r="K20" s="448"/>
      <c r="L20" s="448"/>
      <c r="M20" s="448"/>
      <c r="N20" s="448"/>
      <c r="O20" s="448"/>
      <c r="P20" s="448"/>
      <c r="Q20" s="448"/>
      <c r="R20" s="448"/>
      <c r="S20" s="448"/>
      <c r="T20" s="449"/>
      <c r="U20" s="453" t="str">
        <f>IF(入力用データシート!B7="完了実績報告書", CHOOSE(MATCH(AG1, {"①","②","③","④","⑤"}, 0), 入力用データシート!B457, 入力用データシート!B493, 入力用データシート!B529, 入力用データシート!B565, 入力用データシート!B601), "")</f>
        <v/>
      </c>
      <c r="V20" s="454"/>
      <c r="W20" s="454"/>
      <c r="X20" s="454"/>
      <c r="Y20" s="454"/>
      <c r="Z20" s="454"/>
      <c r="AA20" s="454"/>
      <c r="AB20" s="454"/>
      <c r="AC20" s="419" t="s">
        <v>49</v>
      </c>
      <c r="AD20" s="420"/>
    </row>
    <row r="21" spans="1:30" ht="12.9" customHeight="1">
      <c r="B21" s="447"/>
      <c r="C21" s="448"/>
      <c r="D21" s="448"/>
      <c r="E21" s="448"/>
      <c r="F21" s="448"/>
      <c r="G21" s="448"/>
      <c r="H21" s="448"/>
      <c r="I21" s="448"/>
      <c r="J21" s="448"/>
      <c r="K21" s="448"/>
      <c r="L21" s="448"/>
      <c r="M21" s="448"/>
      <c r="N21" s="448"/>
      <c r="O21" s="448"/>
      <c r="P21" s="448"/>
      <c r="Q21" s="448"/>
      <c r="R21" s="448"/>
      <c r="S21" s="448"/>
      <c r="T21" s="449"/>
      <c r="U21" s="441"/>
      <c r="V21" s="442"/>
      <c r="W21" s="442"/>
      <c r="X21" s="442"/>
      <c r="Y21" s="442"/>
      <c r="Z21" s="442"/>
      <c r="AA21" s="442"/>
      <c r="AB21" s="442"/>
      <c r="AC21" s="445"/>
      <c r="AD21" s="446"/>
    </row>
    <row r="22" spans="1:30" ht="12.9" customHeight="1">
      <c r="B22" s="450" t="s">
        <v>218</v>
      </c>
      <c r="C22" s="451"/>
      <c r="D22" s="451"/>
      <c r="E22" s="451"/>
      <c r="F22" s="451"/>
      <c r="G22" s="451"/>
      <c r="H22" s="451"/>
      <c r="I22" s="451"/>
      <c r="J22" s="451"/>
      <c r="K22" s="451"/>
      <c r="L22" s="451"/>
      <c r="M22" s="451"/>
      <c r="N22" s="451"/>
      <c r="O22" s="451"/>
      <c r="P22" s="451"/>
      <c r="Q22" s="451"/>
      <c r="R22" s="451"/>
      <c r="S22" s="451"/>
      <c r="T22" s="452"/>
      <c r="U22" s="415" t="str">
        <f>IF(入力用データシート!B7="完了実績報告書", CHOOSE(MATCH(AG1, {"①","②","③","④","⑤"}, 0), 入力用データシート!B459, 入力用データシート!B495, 入力用データシート!B531, 入力用データシート!B567, 入力用データシート!B603), "")</f>
        <v/>
      </c>
      <c r="V22" s="416"/>
      <c r="W22" s="416"/>
      <c r="X22" s="416"/>
      <c r="Y22" s="416"/>
      <c r="Z22" s="416"/>
      <c r="AA22" s="416"/>
      <c r="AB22" s="416"/>
      <c r="AC22" s="419" t="s">
        <v>49</v>
      </c>
      <c r="AD22" s="420"/>
    </row>
    <row r="23" spans="1:30" ht="12.9" customHeight="1">
      <c r="B23" s="433"/>
      <c r="C23" s="434"/>
      <c r="D23" s="434"/>
      <c r="E23" s="434"/>
      <c r="F23" s="434"/>
      <c r="G23" s="434"/>
      <c r="H23" s="434"/>
      <c r="I23" s="434"/>
      <c r="J23" s="434"/>
      <c r="K23" s="434"/>
      <c r="L23" s="434"/>
      <c r="M23" s="434"/>
      <c r="N23" s="434"/>
      <c r="O23" s="434"/>
      <c r="P23" s="434"/>
      <c r="Q23" s="434"/>
      <c r="R23" s="434"/>
      <c r="S23" s="434"/>
      <c r="T23" s="435"/>
      <c r="U23" s="453"/>
      <c r="V23" s="454"/>
      <c r="W23" s="454"/>
      <c r="X23" s="454"/>
      <c r="Y23" s="454"/>
      <c r="Z23" s="454"/>
      <c r="AA23" s="454"/>
      <c r="AB23" s="454"/>
      <c r="AC23" s="443"/>
      <c r="AD23" s="444"/>
    </row>
    <row r="24" spans="1:30" ht="12.9" customHeight="1">
      <c r="B24" s="433"/>
      <c r="C24" s="434"/>
      <c r="D24" s="434"/>
      <c r="E24" s="434"/>
      <c r="F24" s="434"/>
      <c r="G24" s="434"/>
      <c r="H24" s="434"/>
      <c r="I24" s="434"/>
      <c r="J24" s="434"/>
      <c r="K24" s="434"/>
      <c r="L24" s="434"/>
      <c r="M24" s="434"/>
      <c r="N24" s="434"/>
      <c r="O24" s="434"/>
      <c r="P24" s="434"/>
      <c r="Q24" s="434"/>
      <c r="R24" s="434"/>
      <c r="S24" s="434"/>
      <c r="T24" s="435"/>
      <c r="U24" s="453" t="e">
        <f>CHOOSE(MATCH(AG9,{"①","②","③","④","⑤"},0),入力用データシート!B461,入力用データシート!B497,入力用データシート!B533,入力用データシート!B569,入力用データシート!B605)</f>
        <v>#N/A</v>
      </c>
      <c r="V24" s="454"/>
      <c r="W24" s="454"/>
      <c r="X24" s="454"/>
      <c r="Y24" s="454"/>
      <c r="Z24" s="454"/>
      <c r="AA24" s="454"/>
      <c r="AB24" s="454"/>
      <c r="AC24" s="443"/>
      <c r="AD24" s="444"/>
    </row>
    <row r="25" spans="1:30" ht="12.9" customHeight="1">
      <c r="B25" s="433"/>
      <c r="C25" s="434"/>
      <c r="D25" s="434"/>
      <c r="E25" s="434"/>
      <c r="F25" s="434"/>
      <c r="G25" s="434"/>
      <c r="H25" s="434"/>
      <c r="I25" s="434"/>
      <c r="J25" s="434"/>
      <c r="K25" s="434"/>
      <c r="L25" s="434"/>
      <c r="M25" s="434"/>
      <c r="N25" s="434"/>
      <c r="O25" s="434"/>
      <c r="P25" s="434"/>
      <c r="Q25" s="434"/>
      <c r="R25" s="434"/>
      <c r="S25" s="434"/>
      <c r="T25" s="435"/>
      <c r="U25" s="453"/>
      <c r="V25" s="454"/>
      <c r="W25" s="454"/>
      <c r="X25" s="454"/>
      <c r="Y25" s="454"/>
      <c r="Z25" s="454"/>
      <c r="AA25" s="454"/>
      <c r="AB25" s="454"/>
      <c r="AC25" s="443"/>
      <c r="AD25" s="444"/>
    </row>
    <row r="26" spans="1:30" ht="12.9" customHeight="1">
      <c r="B26" s="409" t="s">
        <v>1150</v>
      </c>
      <c r="C26" s="410"/>
      <c r="D26" s="410"/>
      <c r="E26" s="410"/>
      <c r="F26" s="410"/>
      <c r="G26" s="410"/>
      <c r="H26" s="410"/>
      <c r="I26" s="410"/>
      <c r="J26" s="410"/>
      <c r="K26" s="410"/>
      <c r="L26" s="410"/>
      <c r="M26" s="410"/>
      <c r="N26" s="410"/>
      <c r="O26" s="410"/>
      <c r="P26" s="410"/>
      <c r="Q26" s="410"/>
      <c r="R26" s="410"/>
      <c r="S26" s="410"/>
      <c r="T26" s="411"/>
      <c r="U26" s="415" t="str">
        <f>IF(入力用データシート!B7="完了実績報告書", CHOOSE(MATCH(AG1, {"①","②","③","④","⑤"}, 0), 入力用データシート!B461, 入力用データシート!B497, 入力用データシート!B533, 入力用データシート!B569, 入力用データシート!B605), "")</f>
        <v/>
      </c>
      <c r="V26" s="416"/>
      <c r="W26" s="416"/>
      <c r="X26" s="416"/>
      <c r="Y26" s="416"/>
      <c r="Z26" s="416"/>
      <c r="AA26" s="416"/>
      <c r="AB26" s="416"/>
      <c r="AC26" s="419" t="s">
        <v>49</v>
      </c>
      <c r="AD26" s="420"/>
    </row>
    <row r="27" spans="1:30" ht="12.9" customHeight="1" thickBot="1">
      <c r="A27" s="18"/>
      <c r="B27" s="412"/>
      <c r="C27" s="413"/>
      <c r="D27" s="413"/>
      <c r="E27" s="413"/>
      <c r="F27" s="413"/>
      <c r="G27" s="413"/>
      <c r="H27" s="413"/>
      <c r="I27" s="413"/>
      <c r="J27" s="413"/>
      <c r="K27" s="413"/>
      <c r="L27" s="413"/>
      <c r="M27" s="413"/>
      <c r="N27" s="413"/>
      <c r="O27" s="413"/>
      <c r="P27" s="413"/>
      <c r="Q27" s="413"/>
      <c r="R27" s="413"/>
      <c r="S27" s="413"/>
      <c r="T27" s="414"/>
      <c r="U27" s="417"/>
      <c r="V27" s="418"/>
      <c r="W27" s="418"/>
      <c r="X27" s="418"/>
      <c r="Y27" s="418"/>
      <c r="Z27" s="418"/>
      <c r="AA27" s="418"/>
      <c r="AB27" s="418"/>
      <c r="AC27" s="421"/>
      <c r="AD27" s="422"/>
    </row>
    <row r="28" spans="1:30" ht="12.9" customHeight="1">
      <c r="A28" s="18"/>
      <c r="B28" s="466" t="s">
        <v>90</v>
      </c>
      <c r="C28" s="467"/>
      <c r="D28" s="467"/>
      <c r="E28" s="467"/>
      <c r="F28" s="467"/>
      <c r="G28" s="467"/>
      <c r="H28" s="467"/>
      <c r="I28" s="467"/>
      <c r="J28" s="467"/>
      <c r="K28" s="467"/>
      <c r="L28" s="467"/>
      <c r="M28" s="467"/>
      <c r="N28" s="467"/>
      <c r="O28" s="467"/>
      <c r="P28" s="467"/>
      <c r="Q28" s="467"/>
      <c r="R28" s="467"/>
      <c r="S28" s="467"/>
      <c r="T28" s="468"/>
      <c r="U28" s="439" t="str">
        <f>IF(入力用データシート!B7="完了実績報告書",IF(CHOOSE(MATCH(AG1,{"①","②","③","④","⑤"},0),入力用データシート!B463,入力用データシート!B499,入力用データシート!B535,入力用データシート!B571,入力用データシート!B607)="","",CHOOSE(MATCH(AG1,{"①","②","③","④","⑤"},0),入力用データシート!B463,入力用データシート!B499,入力用データシート!B535,入力用データシート!B571,入力用データシート!B607)),"")</f>
        <v/>
      </c>
      <c r="V28" s="440"/>
      <c r="W28" s="440"/>
      <c r="X28" s="440"/>
      <c r="Y28" s="440"/>
      <c r="Z28" s="440"/>
      <c r="AA28" s="440"/>
      <c r="AB28" s="440"/>
      <c r="AC28" s="458" t="s">
        <v>49</v>
      </c>
      <c r="AD28" s="459"/>
    </row>
    <row r="29" spans="1:30" ht="12.9" customHeight="1">
      <c r="A29" s="18"/>
      <c r="B29" s="447"/>
      <c r="C29" s="448"/>
      <c r="D29" s="448"/>
      <c r="E29" s="448"/>
      <c r="F29" s="448"/>
      <c r="G29" s="448"/>
      <c r="H29" s="448"/>
      <c r="I29" s="448"/>
      <c r="J29" s="448"/>
      <c r="K29" s="448"/>
      <c r="L29" s="448"/>
      <c r="M29" s="448"/>
      <c r="N29" s="448"/>
      <c r="O29" s="448"/>
      <c r="P29" s="448"/>
      <c r="Q29" s="448"/>
      <c r="R29" s="448"/>
      <c r="S29" s="448"/>
      <c r="T29" s="449"/>
      <c r="U29" s="441"/>
      <c r="V29" s="442"/>
      <c r="W29" s="442"/>
      <c r="X29" s="442"/>
      <c r="Y29" s="442"/>
      <c r="Z29" s="442"/>
      <c r="AA29" s="442"/>
      <c r="AB29" s="442"/>
      <c r="AC29" s="445"/>
      <c r="AD29" s="446"/>
    </row>
    <row r="30" spans="1:30" ht="12.9" customHeight="1">
      <c r="B30" s="447" t="s">
        <v>91</v>
      </c>
      <c r="C30" s="448"/>
      <c r="D30" s="448"/>
      <c r="E30" s="448"/>
      <c r="F30" s="448"/>
      <c r="G30" s="448"/>
      <c r="H30" s="448"/>
      <c r="I30" s="448"/>
      <c r="J30" s="448"/>
      <c r="K30" s="448"/>
      <c r="L30" s="448"/>
      <c r="M30" s="448"/>
      <c r="N30" s="448"/>
      <c r="O30" s="448"/>
      <c r="P30" s="448"/>
      <c r="Q30" s="448"/>
      <c r="R30" s="448"/>
      <c r="S30" s="448"/>
      <c r="T30" s="449"/>
      <c r="U30" s="415" t="str">
        <f>IF(入力用データシート!B7="完了実績報告書", CHOOSE(MATCH(AG1, {"①","②","③","④","⑤"}, 0), 入力用データシート!B465, 入力用データシート!B501, 入力用データシート!B537, 入力用データシート!B573, 入力用データシート!B609), "")</f>
        <v/>
      </c>
      <c r="V30" s="416"/>
      <c r="W30" s="416"/>
      <c r="X30" s="416"/>
      <c r="Y30" s="416"/>
      <c r="Z30" s="416"/>
      <c r="AA30" s="416"/>
      <c r="AB30" s="416"/>
      <c r="AC30" s="419" t="s">
        <v>49</v>
      </c>
      <c r="AD30" s="420"/>
    </row>
    <row r="31" spans="1:30" ht="12.9" customHeight="1">
      <c r="B31" s="447"/>
      <c r="C31" s="448"/>
      <c r="D31" s="448"/>
      <c r="E31" s="448"/>
      <c r="F31" s="448"/>
      <c r="G31" s="448"/>
      <c r="H31" s="448"/>
      <c r="I31" s="448"/>
      <c r="J31" s="448"/>
      <c r="K31" s="448"/>
      <c r="L31" s="448"/>
      <c r="M31" s="448"/>
      <c r="N31" s="448"/>
      <c r="O31" s="448"/>
      <c r="P31" s="448"/>
      <c r="Q31" s="448"/>
      <c r="R31" s="448"/>
      <c r="S31" s="448"/>
      <c r="T31" s="449"/>
      <c r="U31" s="441"/>
      <c r="V31" s="442"/>
      <c r="W31" s="442"/>
      <c r="X31" s="442"/>
      <c r="Y31" s="442"/>
      <c r="Z31" s="442"/>
      <c r="AA31" s="442"/>
      <c r="AB31" s="442"/>
      <c r="AC31" s="445"/>
      <c r="AD31" s="446"/>
    </row>
    <row r="32" spans="1:30" ht="12.9" customHeight="1">
      <c r="B32" s="450" t="s">
        <v>1102</v>
      </c>
      <c r="C32" s="451"/>
      <c r="D32" s="451"/>
      <c r="E32" s="451"/>
      <c r="F32" s="451"/>
      <c r="G32" s="451"/>
      <c r="H32" s="451"/>
      <c r="I32" s="451"/>
      <c r="J32" s="451"/>
      <c r="K32" s="451"/>
      <c r="L32" s="451"/>
      <c r="M32" s="451"/>
      <c r="N32" s="451"/>
      <c r="O32" s="451"/>
      <c r="P32" s="451"/>
      <c r="Q32" s="451"/>
      <c r="R32" s="451"/>
      <c r="S32" s="451"/>
      <c r="T32" s="452"/>
      <c r="U32" s="415" t="str">
        <f>IF(入力用データシート!B7="完了実績報告書", CHOOSE(MATCH(AG1, {"①","②","③","④","⑤"}, 0), 入力用データシート!B467, 入力用データシート!B503, 入力用データシート!B539, 入力用データシート!B575, 入力用データシート!B611), "")</f>
        <v/>
      </c>
      <c r="V32" s="416"/>
      <c r="W32" s="416"/>
      <c r="X32" s="416"/>
      <c r="Y32" s="416"/>
      <c r="Z32" s="416"/>
      <c r="AA32" s="416"/>
      <c r="AB32" s="416"/>
      <c r="AC32" s="419" t="s">
        <v>49</v>
      </c>
      <c r="AD32" s="420"/>
    </row>
    <row r="33" spans="1:30" ht="12.9" customHeight="1">
      <c r="B33" s="433"/>
      <c r="C33" s="434"/>
      <c r="D33" s="434"/>
      <c r="E33" s="434"/>
      <c r="F33" s="434"/>
      <c r="G33" s="434"/>
      <c r="H33" s="434"/>
      <c r="I33" s="434"/>
      <c r="J33" s="434"/>
      <c r="K33" s="434"/>
      <c r="L33" s="434"/>
      <c r="M33" s="434"/>
      <c r="N33" s="434"/>
      <c r="O33" s="434"/>
      <c r="P33" s="434"/>
      <c r="Q33" s="434"/>
      <c r="R33" s="434"/>
      <c r="S33" s="434"/>
      <c r="T33" s="435"/>
      <c r="U33" s="453"/>
      <c r="V33" s="454"/>
      <c r="W33" s="454"/>
      <c r="X33" s="454"/>
      <c r="Y33" s="454"/>
      <c r="Z33" s="454"/>
      <c r="AA33" s="454"/>
      <c r="AB33" s="454"/>
      <c r="AC33" s="443"/>
      <c r="AD33" s="444"/>
    </row>
    <row r="34" spans="1:30" ht="12.9" customHeight="1">
      <c r="A34" s="70"/>
      <c r="B34" s="433"/>
      <c r="C34" s="434"/>
      <c r="D34" s="434"/>
      <c r="E34" s="434"/>
      <c r="F34" s="434"/>
      <c r="G34" s="434"/>
      <c r="H34" s="434"/>
      <c r="I34" s="434"/>
      <c r="J34" s="434"/>
      <c r="K34" s="434"/>
      <c r="L34" s="434"/>
      <c r="M34" s="434"/>
      <c r="N34" s="434"/>
      <c r="O34" s="434"/>
      <c r="P34" s="434"/>
      <c r="Q34" s="434"/>
      <c r="R34" s="434"/>
      <c r="S34" s="434"/>
      <c r="T34" s="435"/>
      <c r="U34" s="453" t="e">
        <f>CHOOSE(MATCH(AG19,{"①","②","③","④","⑤"},0),入力用データシート!B469,入力用データシート!B505,入力用データシート!B541,入力用データシート!B577,入力用データシート!B613)</f>
        <v>#N/A</v>
      </c>
      <c r="V34" s="454"/>
      <c r="W34" s="454"/>
      <c r="X34" s="454"/>
      <c r="Y34" s="454"/>
      <c r="Z34" s="454"/>
      <c r="AA34" s="454"/>
      <c r="AB34" s="454"/>
      <c r="AC34" s="443"/>
      <c r="AD34" s="444"/>
    </row>
    <row r="35" spans="1:30" s="3" customFormat="1" ht="12.9" customHeight="1" thickBot="1">
      <c r="B35" s="433"/>
      <c r="C35" s="434"/>
      <c r="D35" s="434"/>
      <c r="E35" s="434"/>
      <c r="F35" s="434"/>
      <c r="G35" s="434"/>
      <c r="H35" s="434"/>
      <c r="I35" s="434"/>
      <c r="J35" s="434"/>
      <c r="K35" s="434"/>
      <c r="L35" s="434"/>
      <c r="M35" s="434"/>
      <c r="N35" s="434"/>
      <c r="O35" s="434"/>
      <c r="P35" s="434"/>
      <c r="Q35" s="434"/>
      <c r="R35" s="434"/>
      <c r="S35" s="434"/>
      <c r="T35" s="435"/>
      <c r="U35" s="453"/>
      <c r="V35" s="454"/>
      <c r="W35" s="454"/>
      <c r="X35" s="454"/>
      <c r="Y35" s="454"/>
      <c r="Z35" s="454"/>
      <c r="AA35" s="454"/>
      <c r="AB35" s="454"/>
      <c r="AC35" s="443"/>
      <c r="AD35" s="444"/>
    </row>
    <row r="36" spans="1:30" s="3" customFormat="1" ht="12.9" customHeight="1" thickTop="1">
      <c r="B36" s="423" t="s">
        <v>1147</v>
      </c>
      <c r="C36" s="424"/>
      <c r="D36" s="424"/>
      <c r="E36" s="424"/>
      <c r="F36" s="424"/>
      <c r="G36" s="424"/>
      <c r="H36" s="424"/>
      <c r="I36" s="424"/>
      <c r="J36" s="424"/>
      <c r="K36" s="424"/>
      <c r="L36" s="424"/>
      <c r="M36" s="424"/>
      <c r="N36" s="424"/>
      <c r="O36" s="424"/>
      <c r="P36" s="424"/>
      <c r="Q36" s="424"/>
      <c r="R36" s="424"/>
      <c r="S36" s="424"/>
      <c r="T36" s="425"/>
      <c r="U36" s="429" t="str">
        <f>IF(入力用データシート!B7="完了実績報告書", CHOOSE(MATCH(AG1, {"①","②","③","④","⑤"}, 0), 入力用データシート!B469, 入力用データシート!B505, 入力用データシート!B541, 入力用データシート!B577, 入力用データシート!B613), "")</f>
        <v/>
      </c>
      <c r="V36" s="430"/>
      <c r="W36" s="430"/>
      <c r="X36" s="430"/>
      <c r="Y36" s="430"/>
      <c r="Z36" s="430"/>
      <c r="AA36" s="430"/>
      <c r="AB36" s="430"/>
      <c r="AC36" s="431" t="s">
        <v>49</v>
      </c>
      <c r="AD36" s="432"/>
    </row>
    <row r="37" spans="1:30" s="3" customFormat="1" ht="12.9" customHeight="1" thickBot="1">
      <c r="B37" s="426"/>
      <c r="C37" s="427"/>
      <c r="D37" s="427"/>
      <c r="E37" s="427"/>
      <c r="F37" s="427"/>
      <c r="G37" s="427"/>
      <c r="H37" s="427"/>
      <c r="I37" s="427"/>
      <c r="J37" s="427"/>
      <c r="K37" s="427"/>
      <c r="L37" s="427"/>
      <c r="M37" s="427"/>
      <c r="N37" s="427"/>
      <c r="O37" s="427"/>
      <c r="P37" s="427"/>
      <c r="Q37" s="427"/>
      <c r="R37" s="427"/>
      <c r="S37" s="427"/>
      <c r="T37" s="428"/>
      <c r="U37" s="417"/>
      <c r="V37" s="418"/>
      <c r="W37" s="418"/>
      <c r="X37" s="418"/>
      <c r="Y37" s="418"/>
      <c r="Z37" s="418"/>
      <c r="AA37" s="418"/>
      <c r="AB37" s="418"/>
      <c r="AC37" s="421"/>
      <c r="AD37" s="422"/>
    </row>
    <row r="38" spans="1:30" s="3" customFormat="1" ht="17.25" customHeight="1" thickBot="1">
      <c r="B38" s="19"/>
      <c r="C38" s="19"/>
      <c r="D38" s="19"/>
      <c r="E38" s="19"/>
      <c r="F38" s="19"/>
      <c r="G38" s="19"/>
      <c r="H38" s="19"/>
      <c r="I38" s="19"/>
      <c r="J38" s="19"/>
      <c r="K38" s="19"/>
      <c r="L38" s="19"/>
      <c r="M38" s="19"/>
      <c r="N38" s="19"/>
      <c r="O38" s="19"/>
      <c r="P38" s="19"/>
      <c r="Q38" s="19"/>
      <c r="R38" s="19"/>
      <c r="S38" s="19"/>
      <c r="T38" s="19"/>
      <c r="U38" s="20"/>
      <c r="V38" s="20"/>
      <c r="W38" s="20"/>
      <c r="X38" s="20"/>
      <c r="Y38" s="20"/>
      <c r="Z38" s="20"/>
      <c r="AA38" s="20"/>
      <c r="AB38" s="20"/>
      <c r="AC38" s="21"/>
      <c r="AD38" s="21"/>
    </row>
    <row r="39" spans="1:30" ht="12.9" customHeight="1">
      <c r="B39" s="433" t="s">
        <v>92</v>
      </c>
      <c r="C39" s="434"/>
      <c r="D39" s="434"/>
      <c r="E39" s="434"/>
      <c r="F39" s="434"/>
      <c r="G39" s="434"/>
      <c r="H39" s="434"/>
      <c r="I39" s="434"/>
      <c r="J39" s="434"/>
      <c r="K39" s="434"/>
      <c r="L39" s="434"/>
      <c r="M39" s="434"/>
      <c r="N39" s="434"/>
      <c r="O39" s="434"/>
      <c r="P39" s="434"/>
      <c r="Q39" s="434"/>
      <c r="R39" s="434"/>
      <c r="S39" s="434"/>
      <c r="T39" s="435"/>
      <c r="U39" s="439" t="str">
        <f>IF(入力用データシート!B7="完了実績報告書", 入力用データシート!B617, "")</f>
        <v/>
      </c>
      <c r="V39" s="440"/>
      <c r="W39" s="440"/>
      <c r="X39" s="440"/>
      <c r="Y39" s="440"/>
      <c r="Z39" s="440"/>
      <c r="AA39" s="440"/>
      <c r="AB39" s="440"/>
      <c r="AC39" s="443" t="s">
        <v>49</v>
      </c>
      <c r="AD39" s="444"/>
    </row>
    <row r="40" spans="1:30" ht="12.9" customHeight="1">
      <c r="B40" s="436"/>
      <c r="C40" s="437"/>
      <c r="D40" s="437"/>
      <c r="E40" s="437"/>
      <c r="F40" s="437"/>
      <c r="G40" s="437"/>
      <c r="H40" s="437"/>
      <c r="I40" s="437"/>
      <c r="J40" s="437"/>
      <c r="K40" s="437"/>
      <c r="L40" s="437"/>
      <c r="M40" s="437"/>
      <c r="N40" s="437"/>
      <c r="O40" s="437"/>
      <c r="P40" s="437"/>
      <c r="Q40" s="437"/>
      <c r="R40" s="437"/>
      <c r="S40" s="437"/>
      <c r="T40" s="438"/>
      <c r="U40" s="441"/>
      <c r="V40" s="442"/>
      <c r="W40" s="442"/>
      <c r="X40" s="442"/>
      <c r="Y40" s="442"/>
      <c r="Z40" s="442"/>
      <c r="AA40" s="442"/>
      <c r="AB40" s="442"/>
      <c r="AC40" s="445"/>
      <c r="AD40" s="446"/>
    </row>
    <row r="41" spans="1:30" ht="12.9" customHeight="1">
      <c r="B41" s="409" t="s">
        <v>93</v>
      </c>
      <c r="C41" s="410"/>
      <c r="D41" s="410"/>
      <c r="E41" s="410"/>
      <c r="F41" s="410"/>
      <c r="G41" s="410"/>
      <c r="H41" s="410"/>
      <c r="I41" s="410"/>
      <c r="J41" s="410"/>
      <c r="K41" s="410"/>
      <c r="L41" s="410"/>
      <c r="M41" s="410"/>
      <c r="N41" s="410"/>
      <c r="O41" s="410"/>
      <c r="P41" s="410"/>
      <c r="Q41" s="410"/>
      <c r="R41" s="410"/>
      <c r="S41" s="410"/>
      <c r="T41" s="411"/>
      <c r="U41" s="415" t="str">
        <f>IF(入力用データシート!B7="完了実績報告書",IF(入力用データシート!B619="",0,入力用データシート!B619),"")</f>
        <v/>
      </c>
      <c r="V41" s="416"/>
      <c r="W41" s="416"/>
      <c r="X41" s="416"/>
      <c r="Y41" s="416"/>
      <c r="Z41" s="416"/>
      <c r="AA41" s="416"/>
      <c r="AB41" s="416"/>
      <c r="AC41" s="419" t="s">
        <v>49</v>
      </c>
      <c r="AD41" s="420"/>
    </row>
    <row r="42" spans="1:30" ht="12.9" customHeight="1">
      <c r="B42" s="460"/>
      <c r="C42" s="461"/>
      <c r="D42" s="461"/>
      <c r="E42" s="461"/>
      <c r="F42" s="461"/>
      <c r="G42" s="461"/>
      <c r="H42" s="461"/>
      <c r="I42" s="461"/>
      <c r="J42" s="461"/>
      <c r="K42" s="461"/>
      <c r="L42" s="461"/>
      <c r="M42" s="461"/>
      <c r="N42" s="461"/>
      <c r="O42" s="461"/>
      <c r="P42" s="461"/>
      <c r="Q42" s="461"/>
      <c r="R42" s="461"/>
      <c r="S42" s="461"/>
      <c r="T42" s="462"/>
      <c r="U42" s="441"/>
      <c r="V42" s="442"/>
      <c r="W42" s="442"/>
      <c r="X42" s="442"/>
      <c r="Y42" s="442"/>
      <c r="Z42" s="442"/>
      <c r="AA42" s="442"/>
      <c r="AB42" s="442"/>
      <c r="AC42" s="445"/>
      <c r="AD42" s="446"/>
    </row>
    <row r="43" spans="1:30" ht="12.9" customHeight="1">
      <c r="B43" s="409" t="s">
        <v>94</v>
      </c>
      <c r="C43" s="410"/>
      <c r="D43" s="410"/>
      <c r="E43" s="410"/>
      <c r="F43" s="410"/>
      <c r="G43" s="410"/>
      <c r="H43" s="410"/>
      <c r="I43" s="410"/>
      <c r="J43" s="410"/>
      <c r="K43" s="410"/>
      <c r="L43" s="410"/>
      <c r="M43" s="410"/>
      <c r="N43" s="410"/>
      <c r="O43" s="410"/>
      <c r="P43" s="410"/>
      <c r="Q43" s="410"/>
      <c r="R43" s="410"/>
      <c r="S43" s="410"/>
      <c r="T43" s="411"/>
      <c r="U43" s="415" t="str">
        <f>IF(入力用データシート!B7="完了実績報告書", 入力用データシート!B621, "")</f>
        <v/>
      </c>
      <c r="V43" s="416"/>
      <c r="W43" s="416"/>
      <c r="X43" s="416"/>
      <c r="Y43" s="416"/>
      <c r="Z43" s="416"/>
      <c r="AA43" s="416"/>
      <c r="AB43" s="416"/>
      <c r="AC43" s="419" t="s">
        <v>49</v>
      </c>
      <c r="AD43" s="420"/>
    </row>
    <row r="44" spans="1:30" ht="12.9" customHeight="1">
      <c r="B44" s="463"/>
      <c r="C44" s="464"/>
      <c r="D44" s="464"/>
      <c r="E44" s="464"/>
      <c r="F44" s="464"/>
      <c r="G44" s="464"/>
      <c r="H44" s="464"/>
      <c r="I44" s="464"/>
      <c r="J44" s="464"/>
      <c r="K44" s="464"/>
      <c r="L44" s="464"/>
      <c r="M44" s="464"/>
      <c r="N44" s="464"/>
      <c r="O44" s="464"/>
      <c r="P44" s="464"/>
      <c r="Q44" s="464"/>
      <c r="R44" s="464"/>
      <c r="S44" s="464"/>
      <c r="T44" s="465"/>
      <c r="U44" s="441"/>
      <c r="V44" s="442"/>
      <c r="W44" s="442"/>
      <c r="X44" s="442"/>
      <c r="Y44" s="442"/>
      <c r="Z44" s="442"/>
      <c r="AA44" s="442"/>
      <c r="AB44" s="442"/>
      <c r="AC44" s="443"/>
      <c r="AD44" s="444"/>
    </row>
    <row r="45" spans="1:30" ht="12.9" customHeight="1">
      <c r="B45" s="409" t="s">
        <v>928</v>
      </c>
      <c r="C45" s="410"/>
      <c r="D45" s="410"/>
      <c r="E45" s="410"/>
      <c r="F45" s="410"/>
      <c r="G45" s="410"/>
      <c r="H45" s="410"/>
      <c r="I45" s="410"/>
      <c r="J45" s="410"/>
      <c r="K45" s="410"/>
      <c r="L45" s="410"/>
      <c r="M45" s="410"/>
      <c r="N45" s="410"/>
      <c r="O45" s="410"/>
      <c r="P45" s="410"/>
      <c r="Q45" s="410"/>
      <c r="R45" s="410"/>
      <c r="S45" s="410"/>
      <c r="T45" s="411"/>
      <c r="U45" s="415" t="str">
        <f>IF(入力用データシート!B7="完了実績報告書", 入力用データシート!B623, "")</f>
        <v/>
      </c>
      <c r="V45" s="416"/>
      <c r="W45" s="416"/>
      <c r="X45" s="416"/>
      <c r="Y45" s="416"/>
      <c r="Z45" s="416"/>
      <c r="AA45" s="416"/>
      <c r="AB45" s="416"/>
      <c r="AC45" s="419" t="s">
        <v>49</v>
      </c>
      <c r="AD45" s="420"/>
    </row>
    <row r="46" spans="1:30" ht="12.9" customHeight="1" thickBot="1">
      <c r="B46" s="412"/>
      <c r="C46" s="413"/>
      <c r="D46" s="413"/>
      <c r="E46" s="413"/>
      <c r="F46" s="413"/>
      <c r="G46" s="413"/>
      <c r="H46" s="413"/>
      <c r="I46" s="413"/>
      <c r="J46" s="413"/>
      <c r="K46" s="413"/>
      <c r="L46" s="413"/>
      <c r="M46" s="413"/>
      <c r="N46" s="413"/>
      <c r="O46" s="413"/>
      <c r="P46" s="413"/>
      <c r="Q46" s="413"/>
      <c r="R46" s="413"/>
      <c r="S46" s="413"/>
      <c r="T46" s="414"/>
      <c r="U46" s="417"/>
      <c r="V46" s="418"/>
      <c r="W46" s="418"/>
      <c r="X46" s="418"/>
      <c r="Y46" s="418"/>
      <c r="Z46" s="418"/>
      <c r="AA46" s="418"/>
      <c r="AB46" s="418"/>
      <c r="AC46" s="421"/>
      <c r="AD46" s="422"/>
    </row>
    <row r="47" spans="1:30" ht="24" customHeight="1">
      <c r="B47" s="455" t="s">
        <v>95</v>
      </c>
      <c r="C47" s="456"/>
      <c r="D47" s="456"/>
      <c r="E47" s="456"/>
      <c r="F47" s="456"/>
      <c r="G47" s="456"/>
      <c r="H47" s="456"/>
      <c r="I47" s="456"/>
      <c r="J47" s="456"/>
      <c r="K47" s="456"/>
      <c r="L47" s="456"/>
      <c r="M47" s="456"/>
      <c r="N47" s="456"/>
      <c r="O47" s="456"/>
      <c r="P47" s="456"/>
      <c r="Q47" s="456"/>
      <c r="R47" s="456"/>
      <c r="S47" s="456"/>
      <c r="T47" s="457"/>
      <c r="U47" s="439" t="str">
        <f>IF(入力用データシート!B7="完了実績報告書", 入力用データシート!B625, "")</f>
        <v/>
      </c>
      <c r="V47" s="440"/>
      <c r="W47" s="440"/>
      <c r="X47" s="440"/>
      <c r="Y47" s="440"/>
      <c r="Z47" s="440"/>
      <c r="AA47" s="440"/>
      <c r="AB47" s="440"/>
      <c r="AC47" s="458" t="s">
        <v>49</v>
      </c>
      <c r="AD47" s="459"/>
    </row>
    <row r="48" spans="1:30" ht="12.9" customHeight="1" thickBot="1">
      <c r="B48" s="412"/>
      <c r="C48" s="413"/>
      <c r="D48" s="413"/>
      <c r="E48" s="413"/>
      <c r="F48" s="413"/>
      <c r="G48" s="413"/>
      <c r="H48" s="413"/>
      <c r="I48" s="413"/>
      <c r="J48" s="413"/>
      <c r="K48" s="413"/>
      <c r="L48" s="413"/>
      <c r="M48" s="413"/>
      <c r="N48" s="413"/>
      <c r="O48" s="413"/>
      <c r="P48" s="413"/>
      <c r="Q48" s="413"/>
      <c r="R48" s="413"/>
      <c r="S48" s="413"/>
      <c r="T48" s="414"/>
      <c r="U48" s="417"/>
      <c r="V48" s="418"/>
      <c r="W48" s="418"/>
      <c r="X48" s="418"/>
      <c r="Y48" s="418"/>
      <c r="Z48" s="418"/>
      <c r="AA48" s="418"/>
      <c r="AB48" s="418"/>
      <c r="AC48" s="421"/>
      <c r="AD48" s="422"/>
    </row>
    <row r="49" spans="2:30" ht="11.1" customHeight="1">
      <c r="B49" s="22" t="s">
        <v>967</v>
      </c>
    </row>
    <row r="50" spans="2:30" ht="11.1" customHeight="1">
      <c r="B50" s="22" t="s">
        <v>97</v>
      </c>
    </row>
    <row r="51" spans="2:30" ht="11.1" customHeight="1">
      <c r="B51" s="22" t="s">
        <v>98</v>
      </c>
    </row>
    <row r="52" spans="2:30" ht="11.1" customHeight="1">
      <c r="B52" s="22" t="s">
        <v>99</v>
      </c>
    </row>
    <row r="53" spans="2:30" ht="11.1" customHeight="1">
      <c r="B53" s="22" t="s">
        <v>100</v>
      </c>
    </row>
    <row r="54" spans="2:30" ht="11.1" customHeight="1">
      <c r="B54" s="517" t="s">
        <v>219</v>
      </c>
      <c r="C54" s="517"/>
      <c r="D54" s="517"/>
      <c r="E54" s="517"/>
      <c r="F54" s="517"/>
      <c r="G54" s="517"/>
      <c r="H54" s="517"/>
      <c r="I54" s="517"/>
      <c r="J54" s="517"/>
      <c r="K54" s="517"/>
      <c r="L54" s="517"/>
      <c r="M54" s="517"/>
      <c r="N54" s="517"/>
      <c r="O54" s="517"/>
      <c r="P54" s="517"/>
      <c r="Q54" s="517"/>
      <c r="R54" s="517"/>
      <c r="S54" s="517"/>
      <c r="T54" s="517"/>
      <c r="U54" s="517"/>
      <c r="V54" s="517"/>
      <c r="W54" s="517"/>
      <c r="X54" s="517"/>
      <c r="Y54" s="517"/>
      <c r="Z54" s="517"/>
      <c r="AA54" s="517"/>
      <c r="AB54" s="517"/>
      <c r="AC54" s="517"/>
      <c r="AD54" s="517"/>
    </row>
    <row r="55" spans="2:30" ht="9.9" customHeight="1"/>
    <row r="56" spans="2:30" ht="9.9" customHeight="1"/>
    <row r="57" spans="2:30" ht="9.9" customHeight="1"/>
    <row r="58" spans="2:30" ht="9.9" customHeight="1"/>
    <row r="59" spans="2:30" ht="9.9" customHeight="1"/>
    <row r="60" spans="2:30" ht="9.9" customHeight="1"/>
    <row r="61" spans="2:30" ht="9.9" customHeight="1"/>
    <row r="62" spans="2:30" ht="9.9" customHeight="1"/>
    <row r="63" spans="2:30" ht="9.9" customHeight="1"/>
    <row r="64" spans="2:30" ht="9.9" customHeight="1"/>
    <row r="65" ht="9.9" customHeight="1"/>
    <row r="66" ht="9.9" customHeight="1"/>
    <row r="67" ht="9.9" customHeight="1"/>
    <row r="68" ht="9.9" customHeight="1"/>
    <row r="69" ht="9.9" customHeight="1"/>
    <row r="70" ht="9.9" customHeight="1"/>
  </sheetData>
  <sheetProtection algorithmName="SHA-512" hashValue="Jmbja8FK1+05+JXat/ubeafzTJsS4L+9t3A/ApJZJeadyXuFb3Aqspb18m1Ql9h8ONQAL0ytez0iNy9VgVhfPA==" saltValue="Hc5BMSAk0nWvQ2dZQ53wqQ==" spinCount="100000" sheet="1" objects="1" scenarios="1" selectLockedCells="1"/>
  <mergeCells count="59">
    <mergeCell ref="A1:I2"/>
    <mergeCell ref="B4:H9"/>
    <mergeCell ref="O4:AD4"/>
    <mergeCell ref="O5:AD5"/>
    <mergeCell ref="O6:AD6"/>
    <mergeCell ref="O7:AD7"/>
    <mergeCell ref="O9:S9"/>
    <mergeCell ref="X9:Z9"/>
    <mergeCell ref="B10:M11"/>
    <mergeCell ref="N10:AD11"/>
    <mergeCell ref="B12:M13"/>
    <mergeCell ref="N12:AD13"/>
    <mergeCell ref="B14:T15"/>
    <mergeCell ref="U14:AD15"/>
    <mergeCell ref="B16:T17"/>
    <mergeCell ref="U16:AB17"/>
    <mergeCell ref="AC16:AD17"/>
    <mergeCell ref="B18:T19"/>
    <mergeCell ref="U18:AB19"/>
    <mergeCell ref="AC18:AD19"/>
    <mergeCell ref="B20:T21"/>
    <mergeCell ref="U20:AB21"/>
    <mergeCell ref="AC20:AD21"/>
    <mergeCell ref="B22:T25"/>
    <mergeCell ref="U22:AB25"/>
    <mergeCell ref="AC22:AD25"/>
    <mergeCell ref="B26:T27"/>
    <mergeCell ref="U26:AB27"/>
    <mergeCell ref="AC26:AD27"/>
    <mergeCell ref="B28:T29"/>
    <mergeCell ref="U28:AB29"/>
    <mergeCell ref="AC28:AD29"/>
    <mergeCell ref="B30:T31"/>
    <mergeCell ref="U30:AB31"/>
    <mergeCell ref="AC30:AD31"/>
    <mergeCell ref="B32:T35"/>
    <mergeCell ref="U32:AB35"/>
    <mergeCell ref="AC32:AD35"/>
    <mergeCell ref="U36:AB37"/>
    <mergeCell ref="AC36:AD37"/>
    <mergeCell ref="B39:T40"/>
    <mergeCell ref="U39:AB40"/>
    <mergeCell ref="AC39:AD40"/>
    <mergeCell ref="AG4:AU5"/>
    <mergeCell ref="AG1:AI3"/>
    <mergeCell ref="B54:AD54"/>
    <mergeCell ref="B45:T46"/>
    <mergeCell ref="U45:AB46"/>
    <mergeCell ref="AC45:AD46"/>
    <mergeCell ref="B47:T48"/>
    <mergeCell ref="U47:AB48"/>
    <mergeCell ref="AC47:AD48"/>
    <mergeCell ref="B41:T42"/>
    <mergeCell ref="U41:AB42"/>
    <mergeCell ref="AC41:AD42"/>
    <mergeCell ref="B43:T44"/>
    <mergeCell ref="U43:AB44"/>
    <mergeCell ref="AC43:AD44"/>
    <mergeCell ref="B36:T37"/>
  </mergeCells>
  <phoneticPr fontId="1"/>
  <conditionalFormatting sqref="J4:O7">
    <cfRule type="cellIs" dxfId="19" priority="1" operator="equal">
      <formula>0</formula>
    </cfRule>
  </conditionalFormatting>
  <conditionalFormatting sqref="J8:AD8">
    <cfRule type="cellIs" dxfId="18" priority="5" operator="equal">
      <formula>0</formula>
    </cfRule>
  </conditionalFormatting>
  <conditionalFormatting sqref="N10">
    <cfRule type="cellIs" dxfId="17" priority="4" operator="equal">
      <formula>0</formula>
    </cfRule>
  </conditionalFormatting>
  <conditionalFormatting sqref="N12">
    <cfRule type="cellIs" dxfId="16" priority="3" operator="equal">
      <formula>0</formula>
    </cfRule>
  </conditionalFormatting>
  <dataValidations count="1">
    <dataValidation type="list" allowBlank="1" showInputMessage="1" showErrorMessage="1" sqref="AG1:AI3" xr:uid="{C896C59D-AC8C-448B-ABC6-CD29EBAD85B0}">
      <formula1>"①,②,③,④,⑤"</formula1>
    </dataValidation>
  </dataValidations>
  <pageMargins left="0.7" right="0.7" top="0.75" bottom="0.75" header="0.3" footer="0.3"/>
  <pageSetup paperSize="9" scale="9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1DF64-70DC-427D-86A0-9E31CB396173}">
  <sheetPr codeName="Sheet10">
    <tabColor rgb="FF94E8EC"/>
  </sheetPr>
  <dimension ref="A1:AJ70"/>
  <sheetViews>
    <sheetView showGridLines="0" view="pageBreakPreview" zoomScaleNormal="100" zoomScaleSheetLayoutView="100" workbookViewId="0">
      <selection activeCell="J39" sqref="J39:AI40"/>
    </sheetView>
  </sheetViews>
  <sheetFormatPr defaultColWidth="9" defaultRowHeight="13.2"/>
  <cols>
    <col min="1" max="43" width="2.59765625" style="36" customWidth="1"/>
    <col min="44" max="16384" width="9" style="36"/>
  </cols>
  <sheetData>
    <row r="1" spans="1:36" ht="12.9" customHeight="1">
      <c r="A1" s="551" t="s">
        <v>154</v>
      </c>
      <c r="B1" s="551"/>
      <c r="C1" s="551"/>
      <c r="D1" s="551"/>
      <c r="E1" s="551"/>
      <c r="F1" s="551"/>
      <c r="G1" s="551"/>
      <c r="H1" s="551"/>
      <c r="I1" s="551"/>
    </row>
    <row r="2" spans="1:36" ht="12.9" customHeight="1">
      <c r="A2" s="551"/>
      <c r="B2" s="551"/>
      <c r="C2" s="551"/>
      <c r="D2" s="551"/>
      <c r="E2" s="551"/>
      <c r="F2" s="551"/>
      <c r="G2" s="551"/>
      <c r="H2" s="551"/>
      <c r="I2" s="551"/>
      <c r="O2" s="531"/>
      <c r="P2" s="531"/>
    </row>
    <row r="3" spans="1:36" ht="12.9" customHeight="1"/>
    <row r="4" spans="1:36" ht="12.9" customHeight="1"/>
    <row r="5" spans="1:36" ht="12.9" customHeight="1"/>
    <row r="6" spans="1:36" ht="12.9" customHeight="1"/>
    <row r="7" spans="1:36" ht="20.100000000000001" customHeight="1">
      <c r="A7" s="36" t="s">
        <v>33</v>
      </c>
    </row>
    <row r="8" spans="1:36" ht="20.100000000000001" customHeight="1">
      <c r="A8" s="36" t="s">
        <v>155</v>
      </c>
    </row>
    <row r="9" spans="1:36" ht="12.9" customHeight="1">
      <c r="W9" s="42"/>
      <c r="Y9" s="74"/>
      <c r="Z9" s="42"/>
    </row>
    <row r="10" spans="1:36" ht="16.5" customHeight="1">
      <c r="O10" s="36" t="s">
        <v>886</v>
      </c>
      <c r="T10" s="551" t="str">
        <f>IF(入力用データシート!B7="完了実績報告書", "住　所   〒"&amp;入力用データシート!B47&amp;"-"&amp;入力用データシート!J47&amp;"  "&amp;入力用データシート!B49&amp;"  "&amp;入力用データシート!B51, "住　所")</f>
        <v>住　所</v>
      </c>
      <c r="U10" s="551"/>
      <c r="V10" s="551"/>
      <c r="W10" s="551"/>
      <c r="X10" s="551"/>
      <c r="Y10" s="551"/>
      <c r="Z10" s="551"/>
      <c r="AA10" s="551"/>
      <c r="AB10" s="551"/>
      <c r="AC10" s="551"/>
      <c r="AD10" s="551"/>
      <c r="AE10" s="551"/>
      <c r="AF10" s="551"/>
      <c r="AG10" s="551"/>
      <c r="AH10" s="551"/>
      <c r="AI10" s="551"/>
      <c r="AJ10" s="551"/>
    </row>
    <row r="11" spans="1:36" ht="20.100000000000001" customHeight="1">
      <c r="T11" s="36" t="s">
        <v>38</v>
      </c>
      <c r="Y11" s="550" t="str">
        <f>IF(入力用データシート!B7="完了実績報告書", 入力用データシート!B45, "")</f>
        <v/>
      </c>
      <c r="Z11" s="550"/>
      <c r="AA11" s="550"/>
      <c r="AB11" s="550"/>
      <c r="AC11" s="550"/>
      <c r="AD11" s="550"/>
      <c r="AE11" s="550"/>
      <c r="AF11" s="550"/>
      <c r="AG11" s="550"/>
      <c r="AH11" s="550"/>
      <c r="AI11" s="550"/>
      <c r="AJ11" s="550"/>
    </row>
    <row r="12" spans="1:36" ht="20.100000000000001" customHeight="1">
      <c r="T12" s="36" t="s">
        <v>39</v>
      </c>
      <c r="Z12" s="43"/>
      <c r="AA12" s="550" t="str">
        <f>IF(入力用データシート!B7="完了実績報告書", 入力用データシート!B53 &amp; "  " &amp; 入力用データシート!J53, "")</f>
        <v/>
      </c>
      <c r="AB12" s="550"/>
      <c r="AC12" s="550"/>
      <c r="AD12" s="550"/>
      <c r="AE12" s="550"/>
      <c r="AF12" s="550"/>
      <c r="AG12" s="550"/>
      <c r="AH12" s="550"/>
      <c r="AJ12" s="37"/>
    </row>
    <row r="13" spans="1:36" ht="20.100000000000001" customHeight="1">
      <c r="T13" s="44" t="s">
        <v>156</v>
      </c>
      <c r="AB13" s="550" t="str">
        <f>IF(入力用データシート!B7="完了実績報告書", IF(入力用データシート!B11="買取","",入力用データシート!B87), "")</f>
        <v/>
      </c>
      <c r="AC13" s="550"/>
      <c r="AD13" s="550"/>
      <c r="AE13" s="550"/>
      <c r="AF13" s="550"/>
      <c r="AG13" s="550"/>
      <c r="AH13" s="550"/>
      <c r="AI13" s="550"/>
      <c r="AJ13" s="44" t="s">
        <v>119</v>
      </c>
    </row>
    <row r="14" spans="1:36" ht="12.9" customHeight="1"/>
    <row r="15" spans="1:36" ht="20.100000000000001" customHeight="1">
      <c r="A15" s="531" t="s">
        <v>259</v>
      </c>
      <c r="B15" s="531"/>
      <c r="C15" s="531"/>
      <c r="D15" s="531"/>
      <c r="E15" s="531"/>
      <c r="F15" s="531"/>
      <c r="G15" s="531"/>
      <c r="H15" s="531"/>
      <c r="I15" s="531"/>
      <c r="J15" s="531"/>
      <c r="K15" s="531"/>
      <c r="L15" s="531"/>
      <c r="M15" s="531"/>
      <c r="N15" s="531"/>
      <c r="O15" s="531"/>
      <c r="P15" s="531"/>
      <c r="Q15" s="531"/>
      <c r="R15" s="531"/>
      <c r="S15" s="531"/>
      <c r="T15" s="531"/>
      <c r="U15" s="531"/>
      <c r="V15" s="531"/>
      <c r="W15" s="531"/>
      <c r="X15" s="531"/>
      <c r="Y15" s="531"/>
      <c r="Z15" s="531"/>
      <c r="AA15" s="531"/>
      <c r="AB15" s="531"/>
      <c r="AC15" s="531"/>
      <c r="AD15" s="531"/>
      <c r="AE15" s="531"/>
      <c r="AF15" s="531"/>
      <c r="AG15" s="531"/>
      <c r="AH15" s="531"/>
      <c r="AI15" s="531"/>
      <c r="AJ15" s="531"/>
    </row>
    <row r="16" spans="1:36" ht="20.100000000000001" customHeight="1">
      <c r="A16" s="531" t="s">
        <v>157</v>
      </c>
      <c r="B16" s="531"/>
      <c r="C16" s="531"/>
      <c r="D16" s="531"/>
      <c r="E16" s="531"/>
      <c r="F16" s="531"/>
      <c r="G16" s="531"/>
      <c r="H16" s="531"/>
      <c r="I16" s="531"/>
      <c r="J16" s="531"/>
      <c r="K16" s="531"/>
      <c r="L16" s="531"/>
      <c r="M16" s="531"/>
      <c r="N16" s="531"/>
      <c r="O16" s="531"/>
      <c r="P16" s="531"/>
      <c r="Q16" s="531"/>
      <c r="R16" s="531"/>
      <c r="S16" s="531"/>
      <c r="T16" s="531"/>
      <c r="U16" s="531"/>
      <c r="V16" s="531"/>
      <c r="W16" s="531"/>
      <c r="X16" s="531"/>
      <c r="Y16" s="531"/>
      <c r="Z16" s="531"/>
      <c r="AA16" s="531"/>
      <c r="AB16" s="531"/>
      <c r="AC16" s="531"/>
      <c r="AD16" s="531"/>
      <c r="AE16" s="531"/>
      <c r="AF16" s="531"/>
      <c r="AG16" s="531"/>
      <c r="AH16" s="531"/>
      <c r="AI16" s="531"/>
      <c r="AJ16" s="531"/>
    </row>
    <row r="17" spans="1:36" ht="15" customHeight="1"/>
    <row r="18" spans="1:36" ht="12.9" customHeight="1"/>
    <row r="19" spans="1:36" ht="20.100000000000001" customHeight="1">
      <c r="B19" s="532" t="s">
        <v>965</v>
      </c>
      <c r="C19" s="532"/>
      <c r="D19" s="532"/>
      <c r="E19" s="532"/>
      <c r="F19" s="532"/>
      <c r="G19" s="532"/>
      <c r="H19" s="532"/>
      <c r="I19" s="532"/>
      <c r="J19" s="532"/>
      <c r="K19" s="532"/>
      <c r="L19" s="532"/>
      <c r="M19" s="532"/>
      <c r="N19" s="532"/>
      <c r="O19" s="532"/>
      <c r="P19" s="532"/>
      <c r="Q19" s="532"/>
      <c r="R19" s="532"/>
      <c r="S19" s="532"/>
      <c r="T19" s="532"/>
      <c r="U19" s="532"/>
      <c r="V19" s="532"/>
      <c r="W19" s="532"/>
      <c r="X19" s="532"/>
      <c r="Y19" s="532"/>
      <c r="Z19" s="532"/>
      <c r="AA19" s="532"/>
      <c r="AB19" s="532"/>
      <c r="AC19" s="532"/>
      <c r="AD19" s="532"/>
      <c r="AE19" s="532"/>
      <c r="AF19" s="532"/>
      <c r="AG19" s="532"/>
      <c r="AH19" s="532"/>
      <c r="AI19" s="532"/>
    </row>
    <row r="20" spans="1:36" ht="20.100000000000001" customHeight="1">
      <c r="B20" s="532"/>
      <c r="C20" s="532"/>
      <c r="D20" s="532"/>
      <c r="E20" s="532"/>
      <c r="F20" s="532"/>
      <c r="G20" s="532"/>
      <c r="H20" s="532"/>
      <c r="I20" s="532"/>
      <c r="J20" s="532"/>
      <c r="K20" s="532"/>
      <c r="L20" s="532"/>
      <c r="M20" s="532"/>
      <c r="N20" s="532"/>
      <c r="O20" s="532"/>
      <c r="P20" s="532"/>
      <c r="Q20" s="532"/>
      <c r="R20" s="532"/>
      <c r="S20" s="532"/>
      <c r="T20" s="532"/>
      <c r="U20" s="532"/>
      <c r="V20" s="532"/>
      <c r="W20" s="532"/>
      <c r="X20" s="532"/>
      <c r="Y20" s="532"/>
      <c r="Z20" s="532"/>
      <c r="AA20" s="532"/>
      <c r="AB20" s="532"/>
      <c r="AC20" s="532"/>
      <c r="AD20" s="532"/>
      <c r="AE20" s="532"/>
      <c r="AF20" s="532"/>
      <c r="AG20" s="532"/>
      <c r="AH20" s="532"/>
      <c r="AI20" s="532"/>
    </row>
    <row r="21" spans="1:36" ht="20.100000000000001" customHeight="1">
      <c r="B21" s="532"/>
      <c r="C21" s="532"/>
      <c r="D21" s="532"/>
      <c r="E21" s="532"/>
      <c r="F21" s="532"/>
      <c r="G21" s="532"/>
      <c r="H21" s="532"/>
      <c r="I21" s="532"/>
      <c r="J21" s="532"/>
      <c r="K21" s="532"/>
      <c r="L21" s="532"/>
      <c r="M21" s="532"/>
      <c r="N21" s="532"/>
      <c r="O21" s="532"/>
      <c r="P21" s="532"/>
      <c r="Q21" s="532"/>
      <c r="R21" s="532"/>
      <c r="S21" s="532"/>
      <c r="T21" s="532"/>
      <c r="U21" s="532"/>
      <c r="V21" s="532"/>
      <c r="W21" s="532"/>
      <c r="X21" s="532"/>
      <c r="Y21" s="532"/>
      <c r="Z21" s="532"/>
      <c r="AA21" s="532"/>
      <c r="AB21" s="532"/>
      <c r="AC21" s="532"/>
      <c r="AD21" s="532"/>
      <c r="AE21" s="532"/>
      <c r="AF21" s="532"/>
      <c r="AG21" s="532"/>
      <c r="AH21" s="532"/>
      <c r="AI21" s="532"/>
    </row>
    <row r="22" spans="1:36" ht="15" customHeight="1"/>
    <row r="23" spans="1:36" ht="20.100000000000001" customHeight="1">
      <c r="A23" s="531" t="s">
        <v>44</v>
      </c>
      <c r="B23" s="531"/>
      <c r="C23" s="531"/>
      <c r="D23" s="531"/>
      <c r="E23" s="531"/>
      <c r="F23" s="531"/>
      <c r="G23" s="531"/>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c r="AG23" s="531"/>
      <c r="AH23" s="531"/>
      <c r="AI23" s="531"/>
      <c r="AJ23" s="531"/>
    </row>
    <row r="24" spans="1:36" ht="12.9" customHeight="1"/>
    <row r="25" spans="1:36" ht="15" customHeight="1">
      <c r="A25" s="45"/>
      <c r="B25" s="533" t="s">
        <v>158</v>
      </c>
      <c r="C25" s="534"/>
      <c r="D25" s="534"/>
      <c r="E25" s="534"/>
      <c r="F25" s="534"/>
      <c r="G25" s="534"/>
      <c r="H25" s="534"/>
      <c r="I25" s="535"/>
      <c r="J25" s="542" t="s">
        <v>159</v>
      </c>
      <c r="K25" s="543"/>
      <c r="L25" s="543"/>
      <c r="M25" s="543"/>
      <c r="N25" s="543"/>
      <c r="O25" s="543"/>
      <c r="P25" s="543"/>
      <c r="Q25" s="543"/>
      <c r="R25" s="543"/>
      <c r="S25" s="543"/>
      <c r="T25" s="546" t="str">
        <f>IF(入力用データシート!B7="完了実績報告書", 0, "")</f>
        <v/>
      </c>
      <c r="U25" s="546"/>
      <c r="V25" s="546"/>
      <c r="W25" s="546"/>
      <c r="X25" s="546"/>
      <c r="Y25" s="546"/>
      <c r="Z25" s="546"/>
      <c r="AA25" s="546"/>
      <c r="AB25" s="546"/>
      <c r="AC25" s="519" t="s">
        <v>49</v>
      </c>
      <c r="AD25" s="519"/>
      <c r="AE25" s="519"/>
      <c r="AF25" s="519"/>
      <c r="AG25" s="519"/>
      <c r="AH25" s="519"/>
      <c r="AI25" s="529"/>
    </row>
    <row r="26" spans="1:36" ht="15" customHeight="1">
      <c r="A26" s="46"/>
      <c r="B26" s="536"/>
      <c r="C26" s="537"/>
      <c r="D26" s="537"/>
      <c r="E26" s="537"/>
      <c r="F26" s="537"/>
      <c r="G26" s="537"/>
      <c r="H26" s="537"/>
      <c r="I26" s="538"/>
      <c r="J26" s="544"/>
      <c r="K26" s="545"/>
      <c r="L26" s="545"/>
      <c r="M26" s="545"/>
      <c r="N26" s="545"/>
      <c r="O26" s="545"/>
      <c r="P26" s="545"/>
      <c r="Q26" s="545"/>
      <c r="R26" s="545"/>
      <c r="S26" s="545"/>
      <c r="T26" s="547"/>
      <c r="U26" s="547"/>
      <c r="V26" s="547"/>
      <c r="W26" s="547"/>
      <c r="X26" s="547"/>
      <c r="Y26" s="547"/>
      <c r="Z26" s="547"/>
      <c r="AA26" s="547"/>
      <c r="AB26" s="547"/>
      <c r="AC26" s="521"/>
      <c r="AD26" s="521"/>
      <c r="AE26" s="521"/>
      <c r="AF26" s="521"/>
      <c r="AG26" s="521"/>
      <c r="AH26" s="521"/>
      <c r="AI26" s="530"/>
    </row>
    <row r="27" spans="1:36" ht="15" customHeight="1">
      <c r="A27" s="46"/>
      <c r="B27" s="536"/>
      <c r="C27" s="537"/>
      <c r="D27" s="537"/>
      <c r="E27" s="537"/>
      <c r="F27" s="537"/>
      <c r="G27" s="537"/>
      <c r="H27" s="537"/>
      <c r="I27" s="538"/>
      <c r="J27" s="542" t="s">
        <v>160</v>
      </c>
      <c r="K27" s="543"/>
      <c r="L27" s="543"/>
      <c r="M27" s="543"/>
      <c r="N27" s="543"/>
      <c r="O27" s="543"/>
      <c r="P27" s="543"/>
      <c r="Q27" s="543"/>
      <c r="R27" s="543"/>
      <c r="S27" s="543"/>
      <c r="T27" s="548" t="str">
        <f>IF(入力用データシート!B7="完了実績報告書", 入力用データシート!B625, "")</f>
        <v/>
      </c>
      <c r="U27" s="548"/>
      <c r="V27" s="548"/>
      <c r="W27" s="548"/>
      <c r="X27" s="548"/>
      <c r="Y27" s="548"/>
      <c r="Z27" s="548"/>
      <c r="AA27" s="548"/>
      <c r="AB27" s="548"/>
      <c r="AC27" s="519" t="s">
        <v>49</v>
      </c>
      <c r="AD27" s="519"/>
      <c r="AE27" s="519"/>
      <c r="AF27" s="519"/>
      <c r="AG27" s="519"/>
      <c r="AH27" s="519"/>
      <c r="AI27" s="529"/>
    </row>
    <row r="28" spans="1:36" ht="15" customHeight="1">
      <c r="A28" s="46"/>
      <c r="B28" s="536"/>
      <c r="C28" s="537"/>
      <c r="D28" s="537"/>
      <c r="E28" s="537"/>
      <c r="F28" s="537"/>
      <c r="G28" s="537"/>
      <c r="H28" s="537"/>
      <c r="I28" s="538"/>
      <c r="J28" s="544"/>
      <c r="K28" s="545"/>
      <c r="L28" s="545"/>
      <c r="M28" s="545"/>
      <c r="N28" s="545"/>
      <c r="O28" s="545"/>
      <c r="P28" s="545"/>
      <c r="Q28" s="545"/>
      <c r="R28" s="545"/>
      <c r="S28" s="545"/>
      <c r="T28" s="549"/>
      <c r="U28" s="549"/>
      <c r="V28" s="549"/>
      <c r="W28" s="549"/>
      <c r="X28" s="549"/>
      <c r="Y28" s="549"/>
      <c r="Z28" s="549"/>
      <c r="AA28" s="549"/>
      <c r="AB28" s="549"/>
      <c r="AC28" s="521"/>
      <c r="AD28" s="521"/>
      <c r="AE28" s="521"/>
      <c r="AF28" s="521"/>
      <c r="AG28" s="521"/>
      <c r="AH28" s="521"/>
      <c r="AI28" s="530"/>
    </row>
    <row r="29" spans="1:36" ht="15" customHeight="1">
      <c r="A29" s="46"/>
      <c r="B29" s="536"/>
      <c r="C29" s="537"/>
      <c r="D29" s="537"/>
      <c r="E29" s="537"/>
      <c r="F29" s="537"/>
      <c r="G29" s="537"/>
      <c r="H29" s="537"/>
      <c r="I29" s="538"/>
      <c r="J29" s="542" t="s">
        <v>161</v>
      </c>
      <c r="K29" s="543"/>
      <c r="L29" s="543"/>
      <c r="M29" s="543"/>
      <c r="N29" s="543"/>
      <c r="O29" s="543"/>
      <c r="P29" s="543"/>
      <c r="Q29" s="543"/>
      <c r="R29" s="543"/>
      <c r="S29" s="543"/>
      <c r="T29" s="546" t="str">
        <f>IF(入力用データシート!B7="完了実績報告書", SUM(T25:AB28), "")</f>
        <v/>
      </c>
      <c r="U29" s="546"/>
      <c r="V29" s="546"/>
      <c r="W29" s="546"/>
      <c r="X29" s="546"/>
      <c r="Y29" s="546"/>
      <c r="Z29" s="546"/>
      <c r="AA29" s="546"/>
      <c r="AB29" s="546"/>
      <c r="AC29" s="519" t="s">
        <v>49</v>
      </c>
      <c r="AD29" s="519"/>
      <c r="AE29" s="519"/>
      <c r="AF29" s="519"/>
      <c r="AG29" s="519"/>
      <c r="AH29" s="519"/>
      <c r="AI29" s="529"/>
    </row>
    <row r="30" spans="1:36" ht="15" customHeight="1">
      <c r="A30" s="46"/>
      <c r="B30" s="539"/>
      <c r="C30" s="540"/>
      <c r="D30" s="540"/>
      <c r="E30" s="540"/>
      <c r="F30" s="540"/>
      <c r="G30" s="540"/>
      <c r="H30" s="540"/>
      <c r="I30" s="541"/>
      <c r="J30" s="544"/>
      <c r="K30" s="545"/>
      <c r="L30" s="545"/>
      <c r="M30" s="545"/>
      <c r="N30" s="545"/>
      <c r="O30" s="545"/>
      <c r="P30" s="545"/>
      <c r="Q30" s="545"/>
      <c r="R30" s="545"/>
      <c r="S30" s="545"/>
      <c r="T30" s="547"/>
      <c r="U30" s="547"/>
      <c r="V30" s="547"/>
      <c r="W30" s="547"/>
      <c r="X30" s="547"/>
      <c r="Y30" s="547"/>
      <c r="Z30" s="547"/>
      <c r="AA30" s="547"/>
      <c r="AB30" s="547"/>
      <c r="AC30" s="521"/>
      <c r="AD30" s="521"/>
      <c r="AE30" s="521"/>
      <c r="AF30" s="521"/>
      <c r="AG30" s="521"/>
      <c r="AH30" s="521"/>
      <c r="AI30" s="530"/>
    </row>
    <row r="31" spans="1:36" ht="15" customHeight="1">
      <c r="A31" s="45"/>
      <c r="B31" s="518" t="s">
        <v>24</v>
      </c>
      <c r="C31" s="519"/>
      <c r="D31" s="519"/>
      <c r="E31" s="519"/>
      <c r="F31" s="519"/>
      <c r="G31" s="519"/>
      <c r="H31" s="519"/>
      <c r="I31" s="519"/>
      <c r="J31" s="522" t="str">
        <f>IF(入力用データシート!B7="完了実績報告書",IF(入力用データシート!B413="","",入力用データシート!B413),"")</f>
        <v/>
      </c>
      <c r="K31" s="522"/>
      <c r="L31" s="522"/>
      <c r="M31" s="522"/>
      <c r="N31" s="522"/>
      <c r="O31" s="522"/>
      <c r="P31" s="522"/>
      <c r="Q31" s="522"/>
      <c r="R31" s="522"/>
      <c r="S31" s="522"/>
      <c r="T31" s="522"/>
      <c r="U31" s="522" t="s">
        <v>26</v>
      </c>
      <c r="V31" s="522"/>
      <c r="W31" s="522"/>
      <c r="X31" s="522"/>
      <c r="Y31" s="522" t="str">
        <f>IF(入力用データシート!B7="完了実績報告書",IF(入力用データシート!B417="","",入力用データシート!B417),"")</f>
        <v/>
      </c>
      <c r="Z31" s="522"/>
      <c r="AA31" s="522"/>
      <c r="AB31" s="522"/>
      <c r="AC31" s="522"/>
      <c r="AD31" s="522"/>
      <c r="AE31" s="522"/>
      <c r="AF31" s="522"/>
      <c r="AG31" s="522"/>
      <c r="AH31" s="522"/>
      <c r="AI31" s="522"/>
    </row>
    <row r="32" spans="1:36" ht="15" customHeight="1">
      <c r="A32" s="45"/>
      <c r="B32" s="520"/>
      <c r="C32" s="521"/>
      <c r="D32" s="521"/>
      <c r="E32" s="521"/>
      <c r="F32" s="521"/>
      <c r="G32" s="521"/>
      <c r="H32" s="521"/>
      <c r="I32" s="521"/>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row>
    <row r="33" spans="1:35" ht="15" customHeight="1">
      <c r="A33" s="45"/>
      <c r="B33" s="518" t="s">
        <v>162</v>
      </c>
      <c r="C33" s="519"/>
      <c r="D33" s="519"/>
      <c r="E33" s="519"/>
      <c r="F33" s="519"/>
      <c r="G33" s="519"/>
      <c r="H33" s="519"/>
      <c r="I33" s="519"/>
      <c r="J33" s="528" t="str">
        <f>IF(入力用データシート!B7="完了実績報告書",IF(入力用データシート!B415="","",入力用データシート!B415),"")</f>
        <v/>
      </c>
      <c r="K33" s="528"/>
      <c r="L33" s="528"/>
      <c r="M33" s="528"/>
      <c r="N33" s="528"/>
      <c r="O33" s="528"/>
      <c r="P33" s="528"/>
      <c r="Q33" s="528"/>
      <c r="R33" s="528"/>
      <c r="S33" s="528"/>
      <c r="T33" s="528"/>
      <c r="U33" s="522" t="s">
        <v>27</v>
      </c>
      <c r="V33" s="522"/>
      <c r="W33" s="522"/>
      <c r="X33" s="522"/>
      <c r="Y33" s="528" t="str">
        <f>IF(入力用データシート!B7="完了実績報告書",IF(入力用データシート!B419="","",入力用データシート!B419),"")</f>
        <v/>
      </c>
      <c r="Z33" s="528"/>
      <c r="AA33" s="528"/>
      <c r="AB33" s="528"/>
      <c r="AC33" s="528"/>
      <c r="AD33" s="528"/>
      <c r="AE33" s="528"/>
      <c r="AF33" s="528"/>
      <c r="AG33" s="528"/>
      <c r="AH33" s="528"/>
      <c r="AI33" s="528"/>
    </row>
    <row r="34" spans="1:35" ht="15" customHeight="1">
      <c r="A34" s="45"/>
      <c r="B34" s="520"/>
      <c r="C34" s="521"/>
      <c r="D34" s="521"/>
      <c r="E34" s="521"/>
      <c r="F34" s="521"/>
      <c r="G34" s="521"/>
      <c r="H34" s="521"/>
      <c r="I34" s="521"/>
      <c r="J34" s="528"/>
      <c r="K34" s="528"/>
      <c r="L34" s="528"/>
      <c r="M34" s="528"/>
      <c r="N34" s="528"/>
      <c r="O34" s="528"/>
      <c r="P34" s="528"/>
      <c r="Q34" s="528"/>
      <c r="R34" s="528"/>
      <c r="S34" s="528"/>
      <c r="T34" s="528"/>
      <c r="U34" s="522"/>
      <c r="V34" s="522"/>
      <c r="W34" s="522"/>
      <c r="X34" s="522"/>
      <c r="Y34" s="528"/>
      <c r="Z34" s="528"/>
      <c r="AA34" s="528"/>
      <c r="AB34" s="528"/>
      <c r="AC34" s="528"/>
      <c r="AD34" s="528"/>
      <c r="AE34" s="528"/>
      <c r="AF34" s="528"/>
      <c r="AG34" s="528"/>
      <c r="AH34" s="528"/>
      <c r="AI34" s="528"/>
    </row>
    <row r="35" spans="1:35" ht="15" customHeight="1">
      <c r="A35" s="45"/>
      <c r="B35" s="518" t="s">
        <v>28</v>
      </c>
      <c r="C35" s="519"/>
      <c r="D35" s="519"/>
      <c r="E35" s="519"/>
      <c r="F35" s="519"/>
      <c r="G35" s="519"/>
      <c r="H35" s="519"/>
      <c r="I35" s="519"/>
      <c r="J35" s="522" t="str">
        <f>IF(入力用データシート!B7="完了実績報告書",IF(入力用データシート!B421="","",入力用データシート!B421),"")</f>
        <v/>
      </c>
      <c r="K35" s="522"/>
      <c r="L35" s="522"/>
      <c r="M35" s="522"/>
      <c r="N35" s="522"/>
      <c r="O35" s="522"/>
      <c r="P35" s="522"/>
      <c r="Q35" s="522" t="s">
        <v>29</v>
      </c>
      <c r="R35" s="522"/>
      <c r="S35" s="522"/>
      <c r="T35" s="522"/>
      <c r="U35" s="528" t="str">
        <f>IF(入力用データシート!B7="完了実績報告書",IF(入力用データシート!B423="","",入力用データシート!B423),"")</f>
        <v/>
      </c>
      <c r="V35" s="528"/>
      <c r="W35" s="528"/>
      <c r="X35" s="528"/>
      <c r="Y35" s="528"/>
      <c r="Z35" s="528"/>
      <c r="AA35" s="528"/>
      <c r="AB35" s="528"/>
      <c r="AC35" s="528"/>
      <c r="AD35" s="528"/>
      <c r="AE35" s="528"/>
      <c r="AF35" s="528"/>
      <c r="AG35" s="528"/>
      <c r="AH35" s="528"/>
      <c r="AI35" s="528"/>
    </row>
    <row r="36" spans="1:35" ht="15" customHeight="1">
      <c r="A36" s="45"/>
      <c r="B36" s="520"/>
      <c r="C36" s="521"/>
      <c r="D36" s="521"/>
      <c r="E36" s="521"/>
      <c r="F36" s="521"/>
      <c r="G36" s="521"/>
      <c r="H36" s="521"/>
      <c r="I36" s="521"/>
      <c r="J36" s="522"/>
      <c r="K36" s="522"/>
      <c r="L36" s="522"/>
      <c r="M36" s="522"/>
      <c r="N36" s="522"/>
      <c r="O36" s="522"/>
      <c r="P36" s="522"/>
      <c r="Q36" s="522"/>
      <c r="R36" s="522"/>
      <c r="S36" s="522"/>
      <c r="T36" s="522"/>
      <c r="U36" s="528"/>
      <c r="V36" s="528"/>
      <c r="W36" s="528"/>
      <c r="X36" s="528"/>
      <c r="Y36" s="528"/>
      <c r="Z36" s="528"/>
      <c r="AA36" s="528"/>
      <c r="AB36" s="528"/>
      <c r="AC36" s="528"/>
      <c r="AD36" s="528"/>
      <c r="AE36" s="528"/>
      <c r="AF36" s="528"/>
      <c r="AG36" s="528"/>
      <c r="AH36" s="528"/>
      <c r="AI36" s="528"/>
    </row>
    <row r="37" spans="1:35" ht="15" customHeight="1">
      <c r="A37" s="45"/>
      <c r="B37" s="518" t="s">
        <v>163</v>
      </c>
      <c r="C37" s="519"/>
      <c r="D37" s="519"/>
      <c r="E37" s="519"/>
      <c r="F37" s="519"/>
      <c r="G37" s="519"/>
      <c r="H37" s="519"/>
      <c r="I37" s="519"/>
      <c r="J37" s="522" t="str">
        <f>IF(入力用データシート!B7="完了実績報告書", ASC(入力用データシート!B425), "")</f>
        <v/>
      </c>
      <c r="K37" s="522"/>
      <c r="L37" s="522"/>
      <c r="M37" s="522"/>
      <c r="N37" s="522"/>
      <c r="O37" s="522"/>
      <c r="P37" s="522"/>
      <c r="Q37" s="522"/>
      <c r="R37" s="522"/>
      <c r="S37" s="522"/>
      <c r="T37" s="522"/>
      <c r="U37" s="522"/>
      <c r="V37" s="522"/>
      <c r="W37" s="522"/>
      <c r="X37" s="522"/>
      <c r="Y37" s="522"/>
      <c r="Z37" s="522"/>
      <c r="AA37" s="522"/>
      <c r="AB37" s="522"/>
      <c r="AC37" s="522"/>
      <c r="AD37" s="522"/>
      <c r="AE37" s="522"/>
      <c r="AF37" s="522"/>
      <c r="AG37" s="522"/>
      <c r="AH37" s="522"/>
      <c r="AI37" s="522"/>
    </row>
    <row r="38" spans="1:35" ht="15" customHeight="1">
      <c r="A38" s="45"/>
      <c r="B38" s="520"/>
      <c r="C38" s="521"/>
      <c r="D38" s="521"/>
      <c r="E38" s="521"/>
      <c r="F38" s="521"/>
      <c r="G38" s="521"/>
      <c r="H38" s="521"/>
      <c r="I38" s="521"/>
      <c r="J38" s="522"/>
      <c r="K38" s="522"/>
      <c r="L38" s="522"/>
      <c r="M38" s="522"/>
      <c r="N38" s="522"/>
      <c r="O38" s="522"/>
      <c r="P38" s="522"/>
      <c r="Q38" s="522"/>
      <c r="R38" s="522"/>
      <c r="S38" s="522"/>
      <c r="T38" s="522"/>
      <c r="U38" s="522"/>
      <c r="V38" s="522"/>
      <c r="W38" s="522"/>
      <c r="X38" s="522"/>
      <c r="Y38" s="522"/>
      <c r="Z38" s="522"/>
      <c r="AA38" s="522"/>
      <c r="AB38" s="522"/>
      <c r="AC38" s="522"/>
      <c r="AD38" s="522"/>
      <c r="AE38" s="522"/>
      <c r="AF38" s="522"/>
      <c r="AG38" s="522"/>
      <c r="AH38" s="522"/>
      <c r="AI38" s="522"/>
    </row>
    <row r="39" spans="1:35" ht="15" customHeight="1">
      <c r="A39" s="45"/>
      <c r="B39" s="518" t="s">
        <v>31</v>
      </c>
      <c r="C39" s="519"/>
      <c r="D39" s="519"/>
      <c r="E39" s="519"/>
      <c r="F39" s="519"/>
      <c r="G39" s="519"/>
      <c r="H39" s="519"/>
      <c r="I39" s="519"/>
      <c r="J39" s="523" t="str">
        <f>IF(入力用データシート!B7="完了実績報告書",IF(入力用データシート!B427="","",入力用データシート!B427),"")</f>
        <v/>
      </c>
      <c r="K39" s="523"/>
      <c r="L39" s="523"/>
      <c r="M39" s="523"/>
      <c r="N39" s="523"/>
      <c r="O39" s="523"/>
      <c r="P39" s="523"/>
      <c r="Q39" s="523"/>
      <c r="R39" s="523"/>
      <c r="S39" s="523"/>
      <c r="T39" s="523"/>
      <c r="U39" s="523"/>
      <c r="V39" s="523"/>
      <c r="W39" s="523"/>
      <c r="X39" s="523"/>
      <c r="Y39" s="523"/>
      <c r="Z39" s="523"/>
      <c r="AA39" s="523"/>
      <c r="AB39" s="523"/>
      <c r="AC39" s="523"/>
      <c r="AD39" s="523"/>
      <c r="AE39" s="523"/>
      <c r="AF39" s="523"/>
      <c r="AG39" s="523"/>
      <c r="AH39" s="523"/>
      <c r="AI39" s="523"/>
    </row>
    <row r="40" spans="1:35" ht="15" customHeight="1">
      <c r="A40" s="45"/>
      <c r="B40" s="520"/>
      <c r="C40" s="521"/>
      <c r="D40" s="521"/>
      <c r="E40" s="521"/>
      <c r="F40" s="521"/>
      <c r="G40" s="521"/>
      <c r="H40" s="521"/>
      <c r="I40" s="521"/>
      <c r="J40" s="523"/>
      <c r="K40" s="523"/>
      <c r="L40" s="523"/>
      <c r="M40" s="523"/>
      <c r="N40" s="523"/>
      <c r="O40" s="523"/>
      <c r="P40" s="523"/>
      <c r="Q40" s="523"/>
      <c r="R40" s="523"/>
      <c r="S40" s="523"/>
      <c r="T40" s="523"/>
      <c r="U40" s="523"/>
      <c r="V40" s="523"/>
      <c r="W40" s="523"/>
      <c r="X40" s="523"/>
      <c r="Y40" s="523"/>
      <c r="Z40" s="523"/>
      <c r="AA40" s="523"/>
      <c r="AB40" s="523"/>
      <c r="AC40" s="523"/>
      <c r="AD40" s="523"/>
      <c r="AE40" s="523"/>
      <c r="AF40" s="523"/>
      <c r="AG40" s="523"/>
      <c r="AH40" s="523"/>
      <c r="AI40" s="523"/>
    </row>
    <row r="41" spans="1:35" ht="17.100000000000001" customHeight="1"/>
    <row r="42" spans="1:35" ht="17.100000000000001" customHeight="1">
      <c r="B42" s="36" t="s">
        <v>885</v>
      </c>
      <c r="D42" s="36" t="s">
        <v>164</v>
      </c>
    </row>
    <row r="43" spans="1:35" ht="17.100000000000001" customHeight="1" thickBot="1">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row>
    <row r="44" spans="1:35" ht="17.100000000000001" customHeight="1"/>
    <row r="45" spans="1:35" ht="15" customHeight="1">
      <c r="B45" s="36" t="s">
        <v>165</v>
      </c>
    </row>
    <row r="46" spans="1:35" ht="20.100000000000001" customHeight="1">
      <c r="A46" s="45"/>
      <c r="B46" s="524" t="s">
        <v>166</v>
      </c>
      <c r="C46" s="524"/>
      <c r="D46" s="524"/>
      <c r="E46" s="524"/>
      <c r="F46" s="524"/>
      <c r="G46" s="524"/>
      <c r="H46" s="524"/>
      <c r="I46" s="524"/>
      <c r="J46" s="526" t="s">
        <v>167</v>
      </c>
      <c r="K46" s="526"/>
      <c r="L46" s="526"/>
      <c r="M46" s="526"/>
      <c r="N46" s="526"/>
      <c r="O46" s="526"/>
      <c r="P46" s="526"/>
      <c r="Q46" s="526"/>
      <c r="R46" s="526"/>
      <c r="S46" s="526"/>
      <c r="T46" s="526"/>
      <c r="U46" s="526" t="s">
        <v>168</v>
      </c>
      <c r="V46" s="526"/>
      <c r="W46" s="526"/>
      <c r="X46" s="526"/>
      <c r="Y46" s="526"/>
      <c r="Z46" s="526"/>
      <c r="AA46" s="526"/>
      <c r="AB46" s="526"/>
      <c r="AC46" s="526"/>
      <c r="AD46" s="526"/>
      <c r="AE46" s="526"/>
      <c r="AF46" s="526"/>
      <c r="AG46" s="526"/>
      <c r="AH46" s="526"/>
      <c r="AI46" s="526"/>
    </row>
    <row r="47" spans="1:35" ht="20.100000000000001" customHeight="1">
      <c r="A47" s="45"/>
      <c r="B47" s="525"/>
      <c r="C47" s="525"/>
      <c r="D47" s="525"/>
      <c r="E47" s="525"/>
      <c r="F47" s="525"/>
      <c r="G47" s="525"/>
      <c r="H47" s="525"/>
      <c r="I47" s="525"/>
      <c r="J47" s="527"/>
      <c r="K47" s="527"/>
      <c r="L47" s="527"/>
      <c r="M47" s="527"/>
      <c r="N47" s="527"/>
      <c r="O47" s="527"/>
      <c r="P47" s="527"/>
      <c r="Q47" s="527"/>
      <c r="R47" s="527"/>
      <c r="S47" s="527"/>
      <c r="T47" s="527"/>
      <c r="U47" s="527"/>
      <c r="V47" s="527"/>
      <c r="W47" s="527"/>
      <c r="X47" s="527"/>
      <c r="Y47" s="527"/>
      <c r="Z47" s="527"/>
      <c r="AA47" s="527"/>
      <c r="AB47" s="527"/>
      <c r="AC47" s="527"/>
      <c r="AD47" s="527"/>
      <c r="AE47" s="527"/>
      <c r="AF47" s="527"/>
      <c r="AG47" s="527"/>
      <c r="AH47" s="527"/>
      <c r="AI47" s="527"/>
    </row>
    <row r="48" spans="1:35" ht="17.100000000000001" customHeight="1">
      <c r="D48" s="47"/>
    </row>
    <row r="49" s="36" customFormat="1" ht="63.75" customHeight="1"/>
    <row r="50" s="36" customFormat="1" ht="12.9" customHeight="1"/>
    <row r="51" s="36" customFormat="1" ht="12.9" customHeight="1"/>
    <row r="52" s="36" customFormat="1" ht="12.9" customHeight="1"/>
    <row r="53" s="36" customFormat="1" ht="12.9" customHeight="1"/>
    <row r="54" s="36" customFormat="1" ht="12.9" customHeight="1"/>
    <row r="55" s="36" customFormat="1" ht="9.9" customHeight="1"/>
    <row r="56" s="36" customFormat="1" ht="9.9" customHeight="1"/>
    <row r="57" s="36" customFormat="1" ht="9.9" customHeight="1"/>
    <row r="58" s="36" customFormat="1" ht="9.9" customHeight="1"/>
    <row r="59" s="36" customFormat="1" ht="9.9" customHeight="1"/>
    <row r="60" s="36" customFormat="1" ht="9.9" customHeight="1"/>
    <row r="61" s="36" customFormat="1" ht="9.9" customHeight="1"/>
    <row r="62" s="36" customFormat="1" ht="9.9" customHeight="1"/>
    <row r="63" s="36" customFormat="1" ht="9.9" customHeight="1"/>
    <row r="64" s="36" customFormat="1" ht="9.9" customHeight="1"/>
    <row r="65" s="36" customFormat="1" ht="9.9" customHeight="1"/>
    <row r="66" s="36" customFormat="1" ht="9.9" customHeight="1"/>
    <row r="67" s="36" customFormat="1" ht="9.9" customHeight="1"/>
    <row r="68" s="36" customFormat="1" ht="9.9" customHeight="1"/>
    <row r="69" s="36" customFormat="1" ht="9.9" customHeight="1"/>
    <row r="70" s="36" customFormat="1" ht="9.9" customHeight="1"/>
  </sheetData>
  <sheetProtection algorithmName="SHA-512" hashValue="jJCFrIgYhC96r5AhsTKu58Gnz8riCjJSgIkPIoYUnc33khoMKS4ceyHc8QER9Xo58GkyU/aEOLgO7DBp49GOUQ==" saltValue="HzIP1uIdLgLeJXY7w7hzlg==" spinCount="100000" sheet="1" objects="1" scenarios="1" selectLockedCells="1"/>
  <mergeCells count="43">
    <mergeCell ref="AB13:AI13"/>
    <mergeCell ref="A1:I2"/>
    <mergeCell ref="O2:P2"/>
    <mergeCell ref="T10:AJ10"/>
    <mergeCell ref="Y11:AJ11"/>
    <mergeCell ref="AA12:AH12"/>
    <mergeCell ref="A15:AJ15"/>
    <mergeCell ref="A16:AJ16"/>
    <mergeCell ref="B19:AI21"/>
    <mergeCell ref="A23:AJ23"/>
    <mergeCell ref="B25:I30"/>
    <mergeCell ref="J25:S26"/>
    <mergeCell ref="T25:AB26"/>
    <mergeCell ref="AC25:AD26"/>
    <mergeCell ref="AE25:AI26"/>
    <mergeCell ref="J27:S28"/>
    <mergeCell ref="T27:AB28"/>
    <mergeCell ref="AC27:AD28"/>
    <mergeCell ref="AE27:AI28"/>
    <mergeCell ref="J29:S30"/>
    <mergeCell ref="T29:AB30"/>
    <mergeCell ref="AC29:AD30"/>
    <mergeCell ref="AE29:AI30"/>
    <mergeCell ref="B31:I32"/>
    <mergeCell ref="J31:T32"/>
    <mergeCell ref="U31:X32"/>
    <mergeCell ref="Y31:AI32"/>
    <mergeCell ref="B33:I34"/>
    <mergeCell ref="J33:T34"/>
    <mergeCell ref="U33:X34"/>
    <mergeCell ref="Y33:AI34"/>
    <mergeCell ref="B35:I36"/>
    <mergeCell ref="J35:P36"/>
    <mergeCell ref="Q35:T36"/>
    <mergeCell ref="U35:AI36"/>
    <mergeCell ref="B37:I38"/>
    <mergeCell ref="J37:AI38"/>
    <mergeCell ref="B39:I40"/>
    <mergeCell ref="J39:AI40"/>
    <mergeCell ref="B46:I47"/>
    <mergeCell ref="J46:T47"/>
    <mergeCell ref="U46:X47"/>
    <mergeCell ref="Y46:AI47"/>
  </mergeCells>
  <phoneticPr fontId="1"/>
  <conditionalFormatting sqref="Y11:AJ11">
    <cfRule type="expression" dxfId="15" priority="2">
      <formula>$Y$11=0</formula>
    </cfRule>
  </conditionalFormatting>
  <conditionalFormatting sqref="AB13:AI13">
    <cfRule type="expression" dxfId="14" priority="1">
      <formula>$AB$13=0</formula>
    </cfRule>
  </conditionalFormatting>
  <pageMargins left="0.7" right="0.7" top="0.75" bottom="0.75" header="0.3" footer="0.3"/>
  <pageSetup paperSize="9" scale="8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ADE36-2AA7-4E39-9AAD-EBDFE08AFB26}">
  <sheetPr codeName="Sheet11">
    <tabColor rgb="FF94E8EC"/>
  </sheetPr>
  <dimension ref="A1:AJ64"/>
  <sheetViews>
    <sheetView showGridLines="0" showZeros="0" view="pageBreakPreview" zoomScaleNormal="100" zoomScaleSheetLayoutView="100" workbookViewId="0"/>
  </sheetViews>
  <sheetFormatPr defaultColWidth="9" defaultRowHeight="13.2"/>
  <cols>
    <col min="1" max="8" width="2.59765625" style="10" customWidth="1"/>
    <col min="9" max="12" width="3.19921875" style="10" customWidth="1"/>
    <col min="13" max="23" width="2.09765625" style="10" customWidth="1"/>
    <col min="24" max="27" width="2.59765625" style="10" customWidth="1"/>
    <col min="28" max="30" width="2.09765625" style="10" customWidth="1"/>
    <col min="31" max="36" width="3.3984375" style="10" customWidth="1"/>
    <col min="37" max="43" width="2.59765625" style="10" customWidth="1"/>
    <col min="44" max="16384" width="9" style="10"/>
  </cols>
  <sheetData>
    <row r="1" spans="1:36" ht="17.25" customHeight="1"/>
    <row r="2" spans="1:36" ht="17.25" customHeight="1">
      <c r="A2" s="10" t="s">
        <v>169</v>
      </c>
    </row>
    <row r="3" spans="1:36" ht="17.25" customHeight="1">
      <c r="A3" s="49"/>
    </row>
    <row r="4" spans="1:36" ht="17.25" customHeight="1">
      <c r="A4" s="494" t="s">
        <v>260</v>
      </c>
      <c r="B4" s="494"/>
      <c r="C4" s="494"/>
      <c r="D4" s="494"/>
      <c r="E4" s="494"/>
      <c r="F4" s="494"/>
      <c r="G4" s="494"/>
      <c r="H4" s="494"/>
      <c r="I4" s="494"/>
      <c r="J4" s="494"/>
      <c r="K4" s="494"/>
      <c r="L4" s="494"/>
      <c r="M4" s="494"/>
      <c r="N4" s="494"/>
      <c r="O4" s="494"/>
      <c r="P4" s="494"/>
      <c r="Q4" s="494"/>
      <c r="R4" s="494"/>
      <c r="S4" s="494"/>
      <c r="T4" s="494"/>
      <c r="U4" s="494"/>
      <c r="V4" s="494"/>
      <c r="W4" s="494"/>
      <c r="X4" s="494"/>
      <c r="Y4" s="494"/>
      <c r="Z4" s="494"/>
      <c r="AA4" s="494"/>
      <c r="AB4" s="494"/>
      <c r="AC4" s="494"/>
      <c r="AD4" s="494"/>
      <c r="AE4" s="494"/>
      <c r="AF4" s="494"/>
      <c r="AG4" s="494"/>
      <c r="AH4" s="494"/>
      <c r="AI4" s="494"/>
      <c r="AJ4" s="494"/>
    </row>
    <row r="5" spans="1:36" ht="17.25" customHeight="1">
      <c r="A5" s="494" t="s">
        <v>170</v>
      </c>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row>
    <row r="6" spans="1:36" ht="17.25" customHeight="1">
      <c r="A6" s="494" t="s">
        <v>261</v>
      </c>
      <c r="B6" s="494"/>
      <c r="C6" s="494"/>
      <c r="D6" s="494"/>
      <c r="E6" s="494"/>
      <c r="F6" s="494"/>
      <c r="G6" s="494"/>
      <c r="H6" s="494"/>
      <c r="I6" s="494"/>
      <c r="J6" s="494"/>
      <c r="K6" s="494"/>
      <c r="L6" s="494"/>
      <c r="M6" s="494"/>
      <c r="N6" s="494"/>
      <c r="O6" s="494"/>
      <c r="P6" s="494"/>
      <c r="Q6" s="494"/>
      <c r="R6" s="494"/>
      <c r="S6" s="494"/>
      <c r="T6" s="494"/>
      <c r="U6" s="494"/>
      <c r="V6" s="494"/>
      <c r="W6" s="494"/>
      <c r="X6" s="494"/>
      <c r="Y6" s="494"/>
      <c r="Z6" s="494"/>
      <c r="AA6" s="494"/>
      <c r="AB6" s="494"/>
      <c r="AC6" s="494"/>
      <c r="AD6" s="494"/>
      <c r="AE6" s="494"/>
      <c r="AF6" s="494"/>
      <c r="AG6" s="494"/>
      <c r="AH6" s="494"/>
      <c r="AI6" s="494"/>
      <c r="AJ6" s="494"/>
    </row>
    <row r="7" spans="1:36" ht="17.25" customHeight="1">
      <c r="A7" s="50"/>
      <c r="B7" s="50"/>
      <c r="C7" s="50"/>
      <c r="D7" s="50"/>
      <c r="E7" s="50"/>
      <c r="F7" s="50"/>
      <c r="G7" s="51"/>
      <c r="H7" s="51"/>
      <c r="I7" s="51"/>
      <c r="J7" s="52"/>
      <c r="K7" s="52"/>
      <c r="L7" s="52"/>
      <c r="M7" s="52"/>
      <c r="N7" s="52"/>
      <c r="O7" s="52"/>
      <c r="P7" s="52"/>
      <c r="Q7" s="52"/>
      <c r="R7" s="52"/>
      <c r="S7" s="52"/>
      <c r="T7" s="52"/>
      <c r="U7" s="52"/>
      <c r="V7" s="52"/>
      <c r="W7" s="52"/>
      <c r="X7" s="52"/>
      <c r="Y7" s="52"/>
      <c r="Z7" s="52"/>
      <c r="AA7" s="52"/>
      <c r="AB7" s="52"/>
      <c r="AC7" s="52"/>
      <c r="AD7" s="52"/>
    </row>
    <row r="8" spans="1:36" ht="17.25" customHeight="1">
      <c r="A8" s="583" t="s">
        <v>171</v>
      </c>
      <c r="B8" s="583"/>
      <c r="C8" s="583"/>
      <c r="D8" s="583"/>
      <c r="E8" s="583"/>
      <c r="F8" s="583"/>
      <c r="G8" s="583"/>
      <c r="H8" s="583"/>
      <c r="I8" s="584" t="s">
        <v>172</v>
      </c>
      <c r="J8" s="584"/>
      <c r="K8" s="584"/>
      <c r="L8" s="584"/>
      <c r="M8" s="584" t="s">
        <v>173</v>
      </c>
      <c r="N8" s="584"/>
      <c r="O8" s="584"/>
      <c r="P8" s="584" t="s">
        <v>174</v>
      </c>
      <c r="Q8" s="584"/>
      <c r="R8" s="584"/>
      <c r="S8" s="584"/>
      <c r="T8" s="584" t="s">
        <v>175</v>
      </c>
      <c r="U8" s="584"/>
      <c r="V8" s="584"/>
      <c r="W8" s="584"/>
      <c r="X8" s="584" t="s">
        <v>176</v>
      </c>
      <c r="Y8" s="584"/>
      <c r="Z8" s="584"/>
      <c r="AA8" s="584"/>
      <c r="AB8" s="584" t="s">
        <v>177</v>
      </c>
      <c r="AC8" s="584"/>
      <c r="AD8" s="584"/>
      <c r="AE8" s="584" t="s">
        <v>178</v>
      </c>
      <c r="AF8" s="469"/>
      <c r="AG8" s="469"/>
      <c r="AH8" s="469"/>
      <c r="AI8" s="469"/>
      <c r="AJ8" s="469"/>
    </row>
    <row r="9" spans="1:36" ht="17.25" customHeight="1">
      <c r="A9" s="583"/>
      <c r="B9" s="583"/>
      <c r="C9" s="583"/>
      <c r="D9" s="583"/>
      <c r="E9" s="583"/>
      <c r="F9" s="583"/>
      <c r="G9" s="583"/>
      <c r="H9" s="583"/>
      <c r="I9" s="584"/>
      <c r="J9" s="584"/>
      <c r="K9" s="584"/>
      <c r="L9" s="584"/>
      <c r="M9" s="584"/>
      <c r="N9" s="584"/>
      <c r="O9" s="584"/>
      <c r="P9" s="584"/>
      <c r="Q9" s="584"/>
      <c r="R9" s="584"/>
      <c r="S9" s="584"/>
      <c r="T9" s="584"/>
      <c r="U9" s="584"/>
      <c r="V9" s="584"/>
      <c r="W9" s="584"/>
      <c r="X9" s="584"/>
      <c r="Y9" s="584"/>
      <c r="Z9" s="584"/>
      <c r="AA9" s="584"/>
      <c r="AB9" s="584"/>
      <c r="AC9" s="584"/>
      <c r="AD9" s="584"/>
      <c r="AE9" s="469"/>
      <c r="AF9" s="469"/>
      <c r="AG9" s="469"/>
      <c r="AH9" s="469"/>
      <c r="AI9" s="469"/>
      <c r="AJ9" s="469"/>
    </row>
    <row r="10" spans="1:36" ht="17.25" customHeight="1">
      <c r="A10" s="583"/>
      <c r="B10" s="583"/>
      <c r="C10" s="583"/>
      <c r="D10" s="583"/>
      <c r="E10" s="583"/>
      <c r="F10" s="583"/>
      <c r="G10" s="583"/>
      <c r="H10" s="583"/>
      <c r="I10" s="584"/>
      <c r="J10" s="584"/>
      <c r="K10" s="584"/>
      <c r="L10" s="584"/>
      <c r="M10" s="584"/>
      <c r="N10" s="584"/>
      <c r="O10" s="584"/>
      <c r="P10" s="584"/>
      <c r="Q10" s="584"/>
      <c r="R10" s="584"/>
      <c r="S10" s="584"/>
      <c r="T10" s="584"/>
      <c r="U10" s="584"/>
      <c r="V10" s="584"/>
      <c r="W10" s="584"/>
      <c r="X10" s="584"/>
      <c r="Y10" s="584"/>
      <c r="Z10" s="584"/>
      <c r="AA10" s="584"/>
      <c r="AB10" s="584"/>
      <c r="AC10" s="584"/>
      <c r="AD10" s="584"/>
      <c r="AE10" s="469"/>
      <c r="AF10" s="469"/>
      <c r="AG10" s="469"/>
      <c r="AH10" s="469"/>
      <c r="AI10" s="469"/>
      <c r="AJ10" s="469"/>
    </row>
    <row r="11" spans="1:36" ht="17.25" customHeight="1">
      <c r="A11" s="579" t="str">
        <f>IF(AND(入力用データシート!B7="完了実績報告書", 入力用データシート!U617&gt;500000),入力用データシート!B439, "")</f>
        <v/>
      </c>
      <c r="B11" s="575"/>
      <c r="C11" s="575"/>
      <c r="D11" s="575"/>
      <c r="E11" s="575"/>
      <c r="F11" s="575"/>
      <c r="G11" s="575"/>
      <c r="H11" s="576"/>
      <c r="I11" s="579" t="str">
        <f>IF(AND(入力用データシート!B7="完了実績報告書", 入力用データシート!U617&gt;500000),入力用データシート!B445 &amp; "kW", "")</f>
        <v/>
      </c>
      <c r="J11" s="575"/>
      <c r="K11" s="575"/>
      <c r="L11" s="576"/>
      <c r="M11" s="570" t="str">
        <f>IF(AND(入力用データシート!B7="完了実績報告書", 入力用データシート!U617&gt;500000), 入力用データシート!B449, "")</f>
        <v/>
      </c>
      <c r="N11" s="571"/>
      <c r="O11" s="572"/>
      <c r="P11" s="580" t="str">
        <f>IF(AND(入力用データシート!B7="完了実績報告書", 入力用データシート!U617&gt;500000),入力用データシート!B453, "")</f>
        <v/>
      </c>
      <c r="Q11" s="581"/>
      <c r="R11" s="581"/>
      <c r="S11" s="582"/>
      <c r="T11" s="574" t="str">
        <f>IF(AND(入力用データシート!B7="完了実績報告書", 入力用データシート!U617&gt;500000),入力用データシート!B453 * 入力用データシート!B449, "")</f>
        <v/>
      </c>
      <c r="U11" s="575"/>
      <c r="V11" s="575"/>
      <c r="W11" s="576"/>
      <c r="X11" s="566" t="str">
        <f>IF(AND(入力用データシート!B7="完了実績報告書", 入力用データシート!U617&gt;500000), TEXT(入力用データシート!B629, "ggge年m月d日"), "")</f>
        <v/>
      </c>
      <c r="Y11" s="567"/>
      <c r="Z11" s="567"/>
      <c r="AA11" s="568"/>
      <c r="AB11" s="570" t="str">
        <f>IF(AND(入力用データシート!B7="完了実績報告書", 入力用データシート!U617&gt;500000), "6年", "")</f>
        <v/>
      </c>
      <c r="AC11" s="571"/>
      <c r="AD11" s="572"/>
      <c r="AE11" s="574" t="str">
        <f>IF(AND(入力用データシート!B7="完了実績報告書", 入力用データシート!U617&gt;500000), 入力用データシート!B433, "")</f>
        <v/>
      </c>
      <c r="AF11" s="575"/>
      <c r="AG11" s="575"/>
      <c r="AH11" s="575"/>
      <c r="AI11" s="575"/>
      <c r="AJ11" s="576"/>
    </row>
    <row r="12" spans="1:36" ht="17.25" customHeight="1">
      <c r="A12" s="561" t="str">
        <f>IF(AND(入力用データシート!B7="完了実績報告書", 入力用データシート!U617&gt;500000), 入力用データシート!B441, "")</f>
        <v/>
      </c>
      <c r="B12" s="562"/>
      <c r="C12" s="562"/>
      <c r="D12" s="562"/>
      <c r="E12" s="562"/>
      <c r="F12" s="562"/>
      <c r="G12" s="562"/>
      <c r="H12" s="560"/>
      <c r="I12" s="561"/>
      <c r="J12" s="562"/>
      <c r="K12" s="562"/>
      <c r="L12" s="560"/>
      <c r="M12" s="555"/>
      <c r="N12" s="573"/>
      <c r="O12" s="557"/>
      <c r="P12" s="563"/>
      <c r="Q12" s="564"/>
      <c r="R12" s="564"/>
      <c r="S12" s="565"/>
      <c r="T12" s="561"/>
      <c r="U12" s="562"/>
      <c r="V12" s="562"/>
      <c r="W12" s="560"/>
      <c r="X12" s="552"/>
      <c r="Y12" s="569"/>
      <c r="Z12" s="569"/>
      <c r="AA12" s="554"/>
      <c r="AB12" s="555"/>
      <c r="AC12" s="573"/>
      <c r="AD12" s="557"/>
      <c r="AE12" s="561"/>
      <c r="AF12" s="562"/>
      <c r="AG12" s="562"/>
      <c r="AH12" s="562"/>
      <c r="AI12" s="562"/>
      <c r="AJ12" s="560"/>
    </row>
    <row r="13" spans="1:36" ht="17.25" customHeight="1">
      <c r="A13" s="53"/>
      <c r="B13" s="54"/>
      <c r="C13" s="54"/>
      <c r="D13" s="54"/>
      <c r="E13" s="54"/>
      <c r="F13" s="54"/>
      <c r="G13" s="54"/>
      <c r="H13" s="55"/>
      <c r="I13" s="53"/>
      <c r="J13" s="54"/>
      <c r="K13" s="54"/>
      <c r="L13" s="55"/>
      <c r="M13" s="53"/>
      <c r="N13" s="54"/>
      <c r="O13" s="55"/>
      <c r="P13" s="53"/>
      <c r="Q13" s="54"/>
      <c r="R13" s="54"/>
      <c r="S13" s="55"/>
      <c r="T13" s="53"/>
      <c r="U13" s="54"/>
      <c r="V13" s="54"/>
      <c r="W13" s="55"/>
      <c r="X13" s="53"/>
      <c r="Y13" s="54"/>
      <c r="Z13" s="54"/>
      <c r="AA13" s="55"/>
      <c r="AB13" s="53"/>
      <c r="AC13" s="54"/>
      <c r="AD13" s="55"/>
      <c r="AE13" s="53"/>
      <c r="AF13" s="54"/>
      <c r="AG13" s="54"/>
      <c r="AH13" s="54"/>
      <c r="AI13" s="54"/>
      <c r="AJ13" s="55"/>
    </row>
    <row r="14" spans="1:36" ht="17.25" customHeight="1">
      <c r="A14" s="561" t="str">
        <f>IF(AND(入力用データシート!B7="完了実績報告書", 入力用データシート!U617&gt;500000), 入力用データシート!B475, "")</f>
        <v/>
      </c>
      <c r="B14" s="559"/>
      <c r="C14" s="559"/>
      <c r="D14" s="559"/>
      <c r="E14" s="559"/>
      <c r="F14" s="559"/>
      <c r="G14" s="559"/>
      <c r="H14" s="560"/>
      <c r="I14" s="561" t="str">
        <f>IF(AND(入力用データシート!B7="完了実績報告書", 入力用データシート!U617&gt;500000), IF(入力用データシート!B473="", "", 入力用データシート!B481 &amp; "kW"), "")</f>
        <v/>
      </c>
      <c r="J14" s="559"/>
      <c r="K14" s="559"/>
      <c r="L14" s="560"/>
      <c r="M14" s="555" t="str">
        <f>IF(AND(入力用データシート!B7="完了実績報告書", 入力用データシート!U617&gt;500000), 入力用データシート!B485, "")</f>
        <v/>
      </c>
      <c r="N14" s="556"/>
      <c r="O14" s="557"/>
      <c r="P14" s="563" t="str">
        <f>IF(AND(入力用データシート!B7="完了実績報告書", 入力用データシート!U617&gt;500000), 入力用データシート!B489, "")</f>
        <v/>
      </c>
      <c r="Q14" s="564"/>
      <c r="R14" s="564"/>
      <c r="S14" s="565"/>
      <c r="T14" s="558" t="str">
        <f>IF(AND(入力用データシート!B7="完了実績報告書", 入力用データシート!U617&gt;500000),入力用データシート!B489 * 入力用データシート!B485, "")</f>
        <v/>
      </c>
      <c r="U14" s="559"/>
      <c r="V14" s="559"/>
      <c r="W14" s="560"/>
      <c r="X14" s="552" t="str">
        <f>IF(AND(入力用データシート!B7="完了実績報告書", 入力用データシート!U617&gt;500000),IF(入力用データシート!B473="", "", TEXT(入力用データシート!B629, "ggge年m月d日")), "")</f>
        <v/>
      </c>
      <c r="Y14" s="553"/>
      <c r="Z14" s="553"/>
      <c r="AA14" s="554"/>
      <c r="AB14" s="555" t="str">
        <f>IF(AND(入力用データシート!B7="完了実績報告書", 入力用データシート!U617&gt;500000), IF(入力用データシート!B473="", "", "6年"), "")</f>
        <v/>
      </c>
      <c r="AC14" s="556"/>
      <c r="AD14" s="557"/>
      <c r="AE14" s="558" t="str">
        <f>IF(AND(入力用データシート!B7="完了実績報告書", 入力用データシート!U617&gt;500000), IF(入力用データシート!B473="", "", 入力用データシート!B433), "")</f>
        <v/>
      </c>
      <c r="AF14" s="559"/>
      <c r="AG14" s="559"/>
      <c r="AH14" s="559"/>
      <c r="AI14" s="559"/>
      <c r="AJ14" s="560"/>
    </row>
    <row r="15" spans="1:36" ht="17.25" customHeight="1">
      <c r="A15" s="561" t="str">
        <f>IF(AND(入力用データシート!B7="完了実績報告書", 入力用データシート!U617&gt;500000), 入力用データシート!B477, "")</f>
        <v/>
      </c>
      <c r="B15" s="562"/>
      <c r="C15" s="562"/>
      <c r="D15" s="562"/>
      <c r="E15" s="562"/>
      <c r="F15" s="562"/>
      <c r="G15" s="562"/>
      <c r="H15" s="560"/>
      <c r="I15" s="561"/>
      <c r="J15" s="559"/>
      <c r="K15" s="559"/>
      <c r="L15" s="560"/>
      <c r="M15" s="555"/>
      <c r="N15" s="556"/>
      <c r="O15" s="557"/>
      <c r="P15" s="563"/>
      <c r="Q15" s="564"/>
      <c r="R15" s="564"/>
      <c r="S15" s="565"/>
      <c r="T15" s="561"/>
      <c r="U15" s="559"/>
      <c r="V15" s="559"/>
      <c r="W15" s="560"/>
      <c r="X15" s="552"/>
      <c r="Y15" s="553"/>
      <c r="Z15" s="553"/>
      <c r="AA15" s="554"/>
      <c r="AB15" s="555"/>
      <c r="AC15" s="556"/>
      <c r="AD15" s="557"/>
      <c r="AE15" s="561"/>
      <c r="AF15" s="559"/>
      <c r="AG15" s="559"/>
      <c r="AH15" s="559"/>
      <c r="AI15" s="559"/>
      <c r="AJ15" s="560"/>
    </row>
    <row r="16" spans="1:36" ht="17.25" customHeight="1">
      <c r="A16" s="53"/>
      <c r="B16" s="54"/>
      <c r="C16" s="54"/>
      <c r="D16" s="54"/>
      <c r="E16" s="54"/>
      <c r="F16" s="54"/>
      <c r="G16" s="54"/>
      <c r="H16" s="55"/>
      <c r="I16" s="53"/>
      <c r="J16" s="54"/>
      <c r="K16" s="54"/>
      <c r="L16" s="55"/>
      <c r="M16" s="53"/>
      <c r="N16" s="54"/>
      <c r="O16" s="55"/>
      <c r="P16" s="53"/>
      <c r="Q16" s="54"/>
      <c r="R16" s="54"/>
      <c r="S16" s="55"/>
      <c r="T16" s="53"/>
      <c r="U16" s="54"/>
      <c r="V16" s="54"/>
      <c r="W16" s="55"/>
      <c r="X16" s="53"/>
      <c r="Y16" s="54"/>
      <c r="Z16" s="54"/>
      <c r="AA16" s="55"/>
      <c r="AB16" s="53"/>
      <c r="AC16" s="54"/>
      <c r="AD16" s="55"/>
      <c r="AE16" s="53"/>
      <c r="AF16" s="54"/>
      <c r="AG16" s="54"/>
      <c r="AH16" s="54"/>
      <c r="AI16" s="54"/>
      <c r="AJ16" s="55"/>
    </row>
    <row r="17" spans="1:36" ht="17.25" customHeight="1">
      <c r="A17" s="561" t="str">
        <f>IF(AND(入力用データシート!B7="完了実績報告書", 入力用データシート!U617&gt;500000), 入力用データシート!B511, "")</f>
        <v/>
      </c>
      <c r="B17" s="559"/>
      <c r="C17" s="559"/>
      <c r="D17" s="559"/>
      <c r="E17" s="559"/>
      <c r="F17" s="559"/>
      <c r="G17" s="559"/>
      <c r="H17" s="560"/>
      <c r="I17" s="561" t="str">
        <f>IF(AND(入力用データシート!B7="完了実績報告書", 入力用データシート!U617&gt;500000), IF(入力用データシート!B509="", "", 入力用データシート!B517 &amp; "kW"), "")</f>
        <v/>
      </c>
      <c r="J17" s="559"/>
      <c r="K17" s="559"/>
      <c r="L17" s="560"/>
      <c r="M17" s="555" t="str">
        <f>IF(AND(入力用データシート!B7="完了実績報告書", 入力用データシート!U617&gt;500000), 入力用データシート!B521, "")</f>
        <v/>
      </c>
      <c r="N17" s="556"/>
      <c r="O17" s="557"/>
      <c r="P17" s="563" t="str">
        <f>IF(AND(入力用データシート!B7="完了実績報告書", 入力用データシート!U617&gt;500000), 入力用データシート!B525, "")</f>
        <v/>
      </c>
      <c r="Q17" s="564"/>
      <c r="R17" s="564"/>
      <c r="S17" s="565"/>
      <c r="T17" s="558" t="str">
        <f>IF(AND(入力用データシート!B7="完了実績報告書", 入力用データシート!U617&gt;500000), 入力用データシート!B525 * 入力用データシート!B521, "")</f>
        <v/>
      </c>
      <c r="U17" s="559"/>
      <c r="V17" s="559"/>
      <c r="W17" s="560"/>
      <c r="X17" s="552" t="str">
        <f>IF(AND(入力用データシート!B7="完了実績報告書", 入力用データシート!U617&gt;500000), IF(入力用データシート!B509="", "", TEXT(入力用データシート!B629, "ggge年m月d日")), "")</f>
        <v/>
      </c>
      <c r="Y17" s="553"/>
      <c r="Z17" s="553"/>
      <c r="AA17" s="554"/>
      <c r="AB17" s="555" t="str">
        <f>IF(AND(入力用データシート!B7="完了実績報告書", 入力用データシート!U617&gt;500000), IF(入力用データシート!B509="", "", "6年"), "")</f>
        <v/>
      </c>
      <c r="AC17" s="556"/>
      <c r="AD17" s="557"/>
      <c r="AE17" s="558" t="str">
        <f>IF(AND(入力用データシート!B7="完了実績報告書", 入力用データシート!U617&gt;500000), IF(入力用データシート!B509="", "", 入力用データシート!B433), "")</f>
        <v/>
      </c>
      <c r="AF17" s="559"/>
      <c r="AG17" s="559"/>
      <c r="AH17" s="559"/>
      <c r="AI17" s="559"/>
      <c r="AJ17" s="560"/>
    </row>
    <row r="18" spans="1:36" ht="17.25" customHeight="1">
      <c r="A18" s="561" t="str">
        <f>IF(AND(入力用データシート!B7="完了実績報告書", 入力用データシート!U617&gt;500000), 入力用データシート!B513, "")</f>
        <v/>
      </c>
      <c r="B18" s="562"/>
      <c r="C18" s="562"/>
      <c r="D18" s="562"/>
      <c r="E18" s="562"/>
      <c r="F18" s="562"/>
      <c r="G18" s="562"/>
      <c r="H18" s="560"/>
      <c r="I18" s="561"/>
      <c r="J18" s="559"/>
      <c r="K18" s="559"/>
      <c r="L18" s="560"/>
      <c r="M18" s="555"/>
      <c r="N18" s="556"/>
      <c r="O18" s="557"/>
      <c r="P18" s="563"/>
      <c r="Q18" s="564"/>
      <c r="R18" s="564"/>
      <c r="S18" s="565"/>
      <c r="T18" s="561"/>
      <c r="U18" s="559"/>
      <c r="V18" s="559"/>
      <c r="W18" s="560"/>
      <c r="X18" s="552"/>
      <c r="Y18" s="553"/>
      <c r="Z18" s="553"/>
      <c r="AA18" s="554"/>
      <c r="AB18" s="555"/>
      <c r="AC18" s="556"/>
      <c r="AD18" s="557"/>
      <c r="AE18" s="561"/>
      <c r="AF18" s="559"/>
      <c r="AG18" s="559"/>
      <c r="AH18" s="559"/>
      <c r="AI18" s="559"/>
      <c r="AJ18" s="560"/>
    </row>
    <row r="19" spans="1:36" ht="17.25" customHeight="1">
      <c r="A19" s="53"/>
      <c r="B19" s="54"/>
      <c r="C19" s="54"/>
      <c r="D19" s="54"/>
      <c r="E19" s="54"/>
      <c r="F19" s="54"/>
      <c r="G19" s="54"/>
      <c r="H19" s="55"/>
      <c r="I19" s="53"/>
      <c r="J19" s="54"/>
      <c r="K19" s="54"/>
      <c r="L19" s="55"/>
      <c r="M19" s="53"/>
      <c r="N19" s="54"/>
      <c r="O19" s="55"/>
      <c r="P19" s="53"/>
      <c r="Q19" s="54"/>
      <c r="R19" s="54"/>
      <c r="S19" s="55"/>
      <c r="T19" s="53"/>
      <c r="U19" s="54"/>
      <c r="V19" s="54"/>
      <c r="W19" s="55"/>
      <c r="X19" s="53"/>
      <c r="Y19" s="54"/>
      <c r="Z19" s="54"/>
      <c r="AA19" s="55"/>
      <c r="AB19" s="53"/>
      <c r="AC19" s="54"/>
      <c r="AD19" s="55"/>
      <c r="AE19" s="53"/>
      <c r="AF19" s="54"/>
      <c r="AG19" s="54"/>
      <c r="AH19" s="54"/>
      <c r="AI19" s="54"/>
      <c r="AJ19" s="55"/>
    </row>
    <row r="20" spans="1:36" ht="17.25" customHeight="1">
      <c r="A20" s="561" t="str">
        <f>IF(AND(入力用データシート!B7="完了実績報告書", 入力用データシート!U617&gt;500000), 入力用データシート!B547, "")</f>
        <v/>
      </c>
      <c r="B20" s="559"/>
      <c r="C20" s="559"/>
      <c r="D20" s="559"/>
      <c r="E20" s="559"/>
      <c r="F20" s="559"/>
      <c r="G20" s="559"/>
      <c r="H20" s="560"/>
      <c r="I20" s="561" t="str">
        <f>IF(AND(入力用データシート!B7="完了実績報告書", 入力用データシート!U617&gt;500000), IF(入力用データシート!B545="", "", 入力用データシート!B553 &amp; "kW"), "")</f>
        <v/>
      </c>
      <c r="J20" s="559"/>
      <c r="K20" s="559"/>
      <c r="L20" s="560"/>
      <c r="M20" s="555" t="str">
        <f>IF(AND(入力用データシート!B7="完了実績報告書", 入力用データシート!U617&gt;500000), 入力用データシート!B557, "")</f>
        <v/>
      </c>
      <c r="N20" s="556"/>
      <c r="O20" s="557"/>
      <c r="P20" s="563" t="str">
        <f>IF(AND(入力用データシート!B7="完了実績報告書", 入力用データシート!U617&gt;500000), 入力用データシート!B561, "")</f>
        <v/>
      </c>
      <c r="Q20" s="564"/>
      <c r="R20" s="564"/>
      <c r="S20" s="565"/>
      <c r="T20" s="558" t="str">
        <f>IF(AND(入力用データシート!B7="完了実績報告書", 入力用データシート!U617&gt;500000), 入力用データシート!B561 * 入力用データシート!B557, "")</f>
        <v/>
      </c>
      <c r="U20" s="559"/>
      <c r="V20" s="559"/>
      <c r="W20" s="560"/>
      <c r="X20" s="552" t="str">
        <f>IF(AND(入力用データシート!B7="完了実績報告書", 入力用データシート!U617&gt;500000), IF(入力用データシート!B545="", "", TEXT(入力用データシート!B629, "ggge年m月d日")), "")</f>
        <v/>
      </c>
      <c r="Y20" s="553"/>
      <c r="Z20" s="553"/>
      <c r="AA20" s="554"/>
      <c r="AB20" s="555" t="str">
        <f>IF(AND(入力用データシート!B7="完了実績報告書", 入力用データシート!U617&gt;500000), IF(入力用データシート!B545="", "", "6年"), "")</f>
        <v/>
      </c>
      <c r="AC20" s="556"/>
      <c r="AD20" s="557"/>
      <c r="AE20" s="558" t="str">
        <f>IF(AND(入力用データシート!B7="完了実績報告書", 入力用データシート!U617&gt;500000), IF(入力用データシート!B545="", "", 入力用データシート!B433), "")</f>
        <v/>
      </c>
      <c r="AF20" s="559"/>
      <c r="AG20" s="559"/>
      <c r="AH20" s="559"/>
      <c r="AI20" s="559"/>
      <c r="AJ20" s="560"/>
    </row>
    <row r="21" spans="1:36" ht="17.25" customHeight="1">
      <c r="A21" s="561" t="str">
        <f>IF(AND(入力用データシート!B7="完了実績報告書", 入力用データシート!U617&gt;500000), 入力用データシート!B549, "")</f>
        <v/>
      </c>
      <c r="B21" s="562"/>
      <c r="C21" s="562"/>
      <c r="D21" s="562"/>
      <c r="E21" s="562"/>
      <c r="F21" s="562"/>
      <c r="G21" s="562"/>
      <c r="H21" s="560"/>
      <c r="I21" s="561"/>
      <c r="J21" s="559"/>
      <c r="K21" s="559"/>
      <c r="L21" s="560"/>
      <c r="M21" s="555"/>
      <c r="N21" s="556"/>
      <c r="O21" s="557"/>
      <c r="P21" s="563"/>
      <c r="Q21" s="564"/>
      <c r="R21" s="564"/>
      <c r="S21" s="565"/>
      <c r="T21" s="561"/>
      <c r="U21" s="559"/>
      <c r="V21" s="559"/>
      <c r="W21" s="560"/>
      <c r="X21" s="552"/>
      <c r="Y21" s="553"/>
      <c r="Z21" s="553"/>
      <c r="AA21" s="554"/>
      <c r="AB21" s="555"/>
      <c r="AC21" s="556"/>
      <c r="AD21" s="557"/>
      <c r="AE21" s="561"/>
      <c r="AF21" s="559"/>
      <c r="AG21" s="559"/>
      <c r="AH21" s="559"/>
      <c r="AI21" s="559"/>
      <c r="AJ21" s="560"/>
    </row>
    <row r="22" spans="1:36" ht="17.25" customHeight="1">
      <c r="A22" s="53"/>
      <c r="B22" s="54"/>
      <c r="C22" s="54"/>
      <c r="D22" s="54"/>
      <c r="E22" s="54"/>
      <c r="F22" s="54"/>
      <c r="G22" s="54"/>
      <c r="H22" s="55"/>
      <c r="I22" s="53"/>
      <c r="J22" s="54"/>
      <c r="K22" s="54"/>
      <c r="L22" s="55"/>
      <c r="M22" s="53"/>
      <c r="N22" s="54"/>
      <c r="O22" s="55"/>
      <c r="P22" s="53"/>
      <c r="Q22" s="54"/>
      <c r="R22" s="54"/>
      <c r="S22" s="55"/>
      <c r="T22" s="53"/>
      <c r="U22" s="54"/>
      <c r="V22" s="54"/>
      <c r="W22" s="55"/>
      <c r="X22" s="53"/>
      <c r="Y22" s="54"/>
      <c r="Z22" s="54"/>
      <c r="AA22" s="55"/>
      <c r="AB22" s="53"/>
      <c r="AC22" s="54"/>
      <c r="AD22" s="55"/>
      <c r="AE22" s="53"/>
      <c r="AF22" s="54"/>
      <c r="AG22" s="54"/>
      <c r="AH22" s="54"/>
      <c r="AI22" s="54"/>
      <c r="AJ22" s="55"/>
    </row>
    <row r="23" spans="1:36" ht="17.25" customHeight="1">
      <c r="A23" s="561" t="str">
        <f>IF(AND(入力用データシート!B7="完了実績報告書", 入力用データシート!U617&gt;500000), 入力用データシート!B583, "")</f>
        <v/>
      </c>
      <c r="B23" s="559"/>
      <c r="C23" s="559"/>
      <c r="D23" s="559"/>
      <c r="E23" s="559"/>
      <c r="F23" s="559"/>
      <c r="G23" s="559"/>
      <c r="H23" s="560"/>
      <c r="I23" s="561" t="str">
        <f>IF(AND(入力用データシート!B7="完了実績報告書", 入力用データシート!U617&gt;500000), IF(入力用データシート!B581="", "", 入力用データシート!B589 &amp; "kW"), "")</f>
        <v/>
      </c>
      <c r="J23" s="559"/>
      <c r="K23" s="559"/>
      <c r="L23" s="560"/>
      <c r="M23" s="555" t="str">
        <f>IF(AND(入力用データシート!B7="完了実績報告書", 入力用データシート!U617&gt;500000), 入力用データシート!B593, "")</f>
        <v/>
      </c>
      <c r="N23" s="556"/>
      <c r="O23" s="557"/>
      <c r="P23" s="563" t="str">
        <f>IF(AND(入力用データシート!B7="完了実績報告書", 入力用データシート!U617&gt;500000), 入力用データシート!B597, "")</f>
        <v/>
      </c>
      <c r="Q23" s="564"/>
      <c r="R23" s="564"/>
      <c r="S23" s="565"/>
      <c r="T23" s="558" t="str">
        <f>IF(AND(入力用データシート!B7="完了実績報告書", 入力用データシート!U617&gt;500000), 入力用データシート!B597 * 入力用データシート!B593, "")</f>
        <v/>
      </c>
      <c r="U23" s="559"/>
      <c r="V23" s="559"/>
      <c r="W23" s="560"/>
      <c r="X23" s="552" t="str">
        <f>IF(AND(入力用データシート!B7="完了実績報告書", 入力用データシート!U617&gt;500000), IF(入力用データシート!B581="", "", TEXT(入力用データシート!B629, "ggge年m月d日")), "")</f>
        <v/>
      </c>
      <c r="Y23" s="553"/>
      <c r="Z23" s="553"/>
      <c r="AA23" s="554"/>
      <c r="AB23" s="555" t="str">
        <f>IF(AND(入力用データシート!B7="完了実績報告書", 入力用データシート!U617&gt;500000), IF(入力用データシート!B581="", "", "6年"), "")</f>
        <v/>
      </c>
      <c r="AC23" s="556"/>
      <c r="AD23" s="557"/>
      <c r="AE23" s="558" t="str">
        <f>IF(AND(入力用データシート!B7="完了実績報告書", 入力用データシート!U617&gt;500000), IF(入力用データシート!B581="", "", 入力用データシート!B433), "")</f>
        <v/>
      </c>
      <c r="AF23" s="559"/>
      <c r="AG23" s="559"/>
      <c r="AH23" s="559"/>
      <c r="AI23" s="559"/>
      <c r="AJ23" s="560"/>
    </row>
    <row r="24" spans="1:36" ht="17.25" customHeight="1">
      <c r="A24" s="561" t="str">
        <f>IF(AND(入力用データシート!B7="完了実績報告書", 入力用データシート!U617&gt;500000), 入力用データシート!B585, "")</f>
        <v/>
      </c>
      <c r="B24" s="562"/>
      <c r="C24" s="562"/>
      <c r="D24" s="562"/>
      <c r="E24" s="562"/>
      <c r="F24" s="562"/>
      <c r="G24" s="562"/>
      <c r="H24" s="560"/>
      <c r="I24" s="561"/>
      <c r="J24" s="559"/>
      <c r="K24" s="559"/>
      <c r="L24" s="560"/>
      <c r="M24" s="555"/>
      <c r="N24" s="556"/>
      <c r="O24" s="557"/>
      <c r="P24" s="563"/>
      <c r="Q24" s="564"/>
      <c r="R24" s="564"/>
      <c r="S24" s="565"/>
      <c r="T24" s="561"/>
      <c r="U24" s="559"/>
      <c r="V24" s="559"/>
      <c r="W24" s="560"/>
      <c r="X24" s="552"/>
      <c r="Y24" s="553"/>
      <c r="Z24" s="553"/>
      <c r="AA24" s="554"/>
      <c r="AB24" s="555"/>
      <c r="AC24" s="556"/>
      <c r="AD24" s="557"/>
      <c r="AE24" s="561"/>
      <c r="AF24" s="559"/>
      <c r="AG24" s="559"/>
      <c r="AH24" s="559"/>
      <c r="AI24" s="559"/>
      <c r="AJ24" s="560"/>
    </row>
    <row r="25" spans="1:36" ht="17.25" customHeight="1">
      <c r="A25" s="53"/>
      <c r="B25" s="54"/>
      <c r="C25" s="54"/>
      <c r="D25" s="54"/>
      <c r="E25" s="54"/>
      <c r="F25" s="54"/>
      <c r="G25" s="54"/>
      <c r="H25" s="55"/>
      <c r="I25" s="53"/>
      <c r="J25" s="54"/>
      <c r="K25" s="54"/>
      <c r="L25" s="55"/>
      <c r="M25" s="53"/>
      <c r="N25" s="54"/>
      <c r="O25" s="55"/>
      <c r="P25" s="53"/>
      <c r="Q25" s="54"/>
      <c r="R25" s="54"/>
      <c r="S25" s="55"/>
      <c r="T25" s="53"/>
      <c r="U25" s="54"/>
      <c r="V25" s="54"/>
      <c r="W25" s="55"/>
      <c r="X25" s="53"/>
      <c r="Y25" s="54"/>
      <c r="Z25" s="54"/>
      <c r="AA25" s="55"/>
      <c r="AB25" s="53"/>
      <c r="AC25" s="54"/>
      <c r="AD25" s="55"/>
      <c r="AE25" s="53"/>
      <c r="AF25" s="54"/>
      <c r="AG25" s="54"/>
      <c r="AH25" s="54"/>
      <c r="AI25" s="54"/>
      <c r="AJ25" s="55"/>
    </row>
    <row r="26" spans="1:36" ht="17.25" customHeight="1">
      <c r="A26" s="53"/>
      <c r="B26" s="54"/>
      <c r="C26" s="54"/>
      <c r="D26" s="54"/>
      <c r="E26" s="54"/>
      <c r="F26" s="54"/>
      <c r="G26" s="54"/>
      <c r="H26" s="55"/>
      <c r="I26" s="53"/>
      <c r="J26" s="54"/>
      <c r="K26" s="54"/>
      <c r="L26" s="55"/>
      <c r="M26" s="53"/>
      <c r="N26" s="54"/>
      <c r="O26" s="55"/>
      <c r="P26" s="53"/>
      <c r="Q26" s="54"/>
      <c r="R26" s="54"/>
      <c r="S26" s="55"/>
      <c r="T26" s="53"/>
      <c r="U26" s="54"/>
      <c r="V26" s="54"/>
      <c r="W26" s="55"/>
      <c r="X26" s="53"/>
      <c r="Y26" s="54"/>
      <c r="Z26" s="54"/>
      <c r="AA26" s="55"/>
      <c r="AB26" s="53"/>
      <c r="AC26" s="54"/>
      <c r="AD26" s="55"/>
      <c r="AE26" s="53"/>
      <c r="AF26" s="54"/>
      <c r="AG26" s="54"/>
      <c r="AH26" s="54"/>
      <c r="AI26" s="54"/>
      <c r="AJ26" s="55"/>
    </row>
    <row r="27" spans="1:36" ht="17.25" customHeight="1">
      <c r="A27" s="53"/>
      <c r="B27" s="54"/>
      <c r="C27" s="54"/>
      <c r="D27" s="54"/>
      <c r="E27" s="54"/>
      <c r="F27" s="54"/>
      <c r="G27" s="54"/>
      <c r="H27" s="55"/>
      <c r="I27" s="53"/>
      <c r="J27" s="54"/>
      <c r="K27" s="54"/>
      <c r="L27" s="55"/>
      <c r="M27" s="53"/>
      <c r="N27" s="54"/>
      <c r="O27" s="55"/>
      <c r="P27" s="53"/>
      <c r="Q27" s="54"/>
      <c r="R27" s="54"/>
      <c r="S27" s="55"/>
      <c r="T27" s="53"/>
      <c r="U27" s="54"/>
      <c r="V27" s="54"/>
      <c r="W27" s="55"/>
      <c r="X27" s="53"/>
      <c r="Y27" s="54"/>
      <c r="Z27" s="54"/>
      <c r="AA27" s="55"/>
      <c r="AB27" s="53"/>
      <c r="AC27" s="54"/>
      <c r="AD27" s="55"/>
      <c r="AE27" s="53"/>
      <c r="AF27" s="54"/>
      <c r="AG27" s="54"/>
      <c r="AH27" s="54"/>
      <c r="AI27" s="54"/>
      <c r="AJ27" s="55"/>
    </row>
    <row r="28" spans="1:36" ht="17.25" customHeight="1">
      <c r="A28" s="53"/>
      <c r="B28" s="54"/>
      <c r="C28" s="54"/>
      <c r="D28" s="54"/>
      <c r="E28" s="54"/>
      <c r="F28" s="54"/>
      <c r="G28" s="54"/>
      <c r="H28" s="55"/>
      <c r="I28" s="53"/>
      <c r="J28" s="54"/>
      <c r="K28" s="54"/>
      <c r="L28" s="55"/>
      <c r="M28" s="53"/>
      <c r="N28" s="54"/>
      <c r="O28" s="55"/>
      <c r="P28" s="53"/>
      <c r="Q28" s="54"/>
      <c r="R28" s="54"/>
      <c r="S28" s="55"/>
      <c r="T28" s="53"/>
      <c r="U28" s="54"/>
      <c r="V28" s="54"/>
      <c r="W28" s="55"/>
      <c r="X28" s="53"/>
      <c r="Y28" s="54"/>
      <c r="Z28" s="54"/>
      <c r="AA28" s="55"/>
      <c r="AB28" s="53"/>
      <c r="AC28" s="54"/>
      <c r="AD28" s="55"/>
      <c r="AE28" s="53"/>
      <c r="AF28" s="54"/>
      <c r="AG28" s="54"/>
      <c r="AH28" s="54"/>
      <c r="AI28" s="54"/>
      <c r="AJ28" s="55"/>
    </row>
    <row r="29" spans="1:36" ht="17.25" customHeight="1">
      <c r="A29" s="53"/>
      <c r="B29" s="54"/>
      <c r="C29" s="54"/>
      <c r="D29" s="54"/>
      <c r="E29" s="54"/>
      <c r="F29" s="54"/>
      <c r="G29" s="54"/>
      <c r="H29" s="55"/>
      <c r="I29" s="53"/>
      <c r="J29" s="54"/>
      <c r="K29" s="54"/>
      <c r="L29" s="55"/>
      <c r="M29" s="53"/>
      <c r="N29" s="54"/>
      <c r="O29" s="55"/>
      <c r="P29" s="53"/>
      <c r="Q29" s="54"/>
      <c r="R29" s="54"/>
      <c r="S29" s="55"/>
      <c r="T29" s="53"/>
      <c r="U29" s="54"/>
      <c r="V29" s="54"/>
      <c r="W29" s="55"/>
      <c r="X29" s="53"/>
      <c r="Y29" s="54"/>
      <c r="Z29" s="54"/>
      <c r="AA29" s="55"/>
      <c r="AB29" s="53"/>
      <c r="AC29" s="54"/>
      <c r="AD29" s="55"/>
      <c r="AE29" s="53"/>
      <c r="AF29" s="54"/>
      <c r="AG29" s="54"/>
      <c r="AH29" s="54"/>
      <c r="AI29" s="54"/>
      <c r="AJ29" s="55"/>
    </row>
    <row r="30" spans="1:36" ht="17.25" customHeight="1">
      <c r="A30" s="53"/>
      <c r="B30" s="54"/>
      <c r="C30" s="54"/>
      <c r="D30" s="54"/>
      <c r="E30" s="54"/>
      <c r="F30" s="54"/>
      <c r="G30" s="54"/>
      <c r="H30" s="55"/>
      <c r="I30" s="53"/>
      <c r="J30" s="54"/>
      <c r="K30" s="54"/>
      <c r="L30" s="55"/>
      <c r="M30" s="53"/>
      <c r="N30" s="54"/>
      <c r="O30" s="55"/>
      <c r="P30" s="53"/>
      <c r="Q30" s="54"/>
      <c r="R30" s="54"/>
      <c r="S30" s="55"/>
      <c r="T30" s="53"/>
      <c r="U30" s="54"/>
      <c r="V30" s="54"/>
      <c r="W30" s="55"/>
      <c r="X30" s="53"/>
      <c r="Y30" s="54"/>
      <c r="Z30" s="54"/>
      <c r="AA30" s="55"/>
      <c r="AB30" s="53"/>
      <c r="AC30" s="54"/>
      <c r="AD30" s="55"/>
      <c r="AE30" s="53"/>
      <c r="AF30" s="54"/>
      <c r="AG30" s="54"/>
      <c r="AH30" s="54"/>
      <c r="AI30" s="54"/>
      <c r="AJ30" s="55"/>
    </row>
    <row r="31" spans="1:36" ht="17.25" customHeight="1">
      <c r="A31" s="53"/>
      <c r="B31" s="54"/>
      <c r="C31" s="54"/>
      <c r="D31" s="54"/>
      <c r="E31" s="54"/>
      <c r="F31" s="54"/>
      <c r="G31" s="54"/>
      <c r="H31" s="55"/>
      <c r="I31" s="53"/>
      <c r="J31" s="54"/>
      <c r="K31" s="54"/>
      <c r="L31" s="55"/>
      <c r="M31" s="53"/>
      <c r="N31" s="54"/>
      <c r="O31" s="55"/>
      <c r="P31" s="53"/>
      <c r="Q31" s="54"/>
      <c r="R31" s="54"/>
      <c r="S31" s="55"/>
      <c r="T31" s="53"/>
      <c r="U31" s="54"/>
      <c r="V31" s="54"/>
      <c r="W31" s="55"/>
      <c r="X31" s="53"/>
      <c r="Y31" s="54"/>
      <c r="Z31" s="54"/>
      <c r="AA31" s="55"/>
      <c r="AB31" s="53"/>
      <c r="AC31" s="54"/>
      <c r="AD31" s="55"/>
      <c r="AE31" s="53"/>
      <c r="AF31" s="54"/>
      <c r="AG31" s="54"/>
      <c r="AH31" s="54"/>
      <c r="AI31" s="54"/>
      <c r="AJ31" s="55"/>
    </row>
    <row r="32" spans="1:36" ht="17.25" customHeight="1">
      <c r="A32" s="53"/>
      <c r="B32" s="54"/>
      <c r="C32" s="54"/>
      <c r="D32" s="54"/>
      <c r="E32" s="54"/>
      <c r="F32" s="54"/>
      <c r="G32" s="54"/>
      <c r="H32" s="55"/>
      <c r="I32" s="53"/>
      <c r="J32" s="54"/>
      <c r="K32" s="54"/>
      <c r="L32" s="55"/>
      <c r="M32" s="53"/>
      <c r="N32" s="54"/>
      <c r="O32" s="55"/>
      <c r="P32" s="53"/>
      <c r="Q32" s="54"/>
      <c r="R32" s="54"/>
      <c r="S32" s="55"/>
      <c r="T32" s="53"/>
      <c r="U32" s="54"/>
      <c r="V32" s="54"/>
      <c r="W32" s="55"/>
      <c r="X32" s="53"/>
      <c r="Y32" s="54"/>
      <c r="Z32" s="54"/>
      <c r="AA32" s="55"/>
      <c r="AB32" s="53"/>
      <c r="AC32" s="54"/>
      <c r="AD32" s="55"/>
      <c r="AE32" s="53"/>
      <c r="AF32" s="54"/>
      <c r="AG32" s="54"/>
      <c r="AH32" s="54"/>
      <c r="AI32" s="54"/>
      <c r="AJ32" s="55"/>
    </row>
    <row r="33" spans="1:36" ht="17.25" customHeight="1">
      <c r="A33" s="53"/>
      <c r="B33" s="54"/>
      <c r="C33" s="54"/>
      <c r="D33" s="54"/>
      <c r="E33" s="54"/>
      <c r="F33" s="54"/>
      <c r="G33" s="54"/>
      <c r="H33" s="55"/>
      <c r="I33" s="53"/>
      <c r="J33" s="54"/>
      <c r="K33" s="54"/>
      <c r="L33" s="55"/>
      <c r="M33" s="53"/>
      <c r="N33" s="54"/>
      <c r="O33" s="55"/>
      <c r="P33" s="53"/>
      <c r="Q33" s="54"/>
      <c r="R33" s="54"/>
      <c r="S33" s="55"/>
      <c r="T33" s="53"/>
      <c r="U33" s="54"/>
      <c r="V33" s="54"/>
      <c r="W33" s="55"/>
      <c r="X33" s="53"/>
      <c r="Y33" s="54"/>
      <c r="Z33" s="54"/>
      <c r="AA33" s="55"/>
      <c r="AB33" s="53"/>
      <c r="AC33" s="54"/>
      <c r="AD33" s="55"/>
      <c r="AE33" s="53"/>
      <c r="AF33" s="54"/>
      <c r="AG33" s="54"/>
      <c r="AH33" s="54"/>
      <c r="AI33" s="54"/>
      <c r="AJ33" s="55"/>
    </row>
    <row r="34" spans="1:36" s="3" customFormat="1" ht="17.25" customHeight="1">
      <c r="A34" s="53"/>
      <c r="B34" s="54"/>
      <c r="C34" s="54"/>
      <c r="D34" s="54"/>
      <c r="E34" s="54"/>
      <c r="F34" s="54"/>
      <c r="G34" s="54"/>
      <c r="H34" s="55"/>
      <c r="I34" s="53"/>
      <c r="J34" s="54"/>
      <c r="K34" s="54"/>
      <c r="L34" s="55"/>
      <c r="M34" s="53"/>
      <c r="N34" s="54"/>
      <c r="O34" s="55"/>
      <c r="P34" s="53"/>
      <c r="Q34" s="54"/>
      <c r="R34" s="54"/>
      <c r="S34" s="55"/>
      <c r="T34" s="53"/>
      <c r="U34" s="54"/>
      <c r="V34" s="54"/>
      <c r="W34" s="55"/>
      <c r="X34" s="53"/>
      <c r="Y34" s="54"/>
      <c r="Z34" s="54"/>
      <c r="AA34" s="55"/>
      <c r="AB34" s="53"/>
      <c r="AC34" s="54"/>
      <c r="AD34" s="55"/>
      <c r="AE34" s="53"/>
      <c r="AF34" s="54"/>
      <c r="AG34" s="54"/>
      <c r="AH34" s="54"/>
      <c r="AI34" s="54"/>
      <c r="AJ34" s="55"/>
    </row>
    <row r="35" spans="1:36" s="3" customFormat="1" ht="17.25" customHeight="1">
      <c r="A35" s="53"/>
      <c r="B35" s="54"/>
      <c r="C35" s="54"/>
      <c r="D35" s="54"/>
      <c r="E35" s="54"/>
      <c r="F35" s="54"/>
      <c r="G35" s="54"/>
      <c r="H35" s="55"/>
      <c r="I35" s="53"/>
      <c r="J35" s="54"/>
      <c r="K35" s="54"/>
      <c r="L35" s="55"/>
      <c r="M35" s="53"/>
      <c r="N35" s="54"/>
      <c r="O35" s="55"/>
      <c r="P35" s="53"/>
      <c r="Q35" s="54"/>
      <c r="R35" s="54"/>
      <c r="S35" s="55"/>
      <c r="T35" s="53"/>
      <c r="U35" s="54"/>
      <c r="V35" s="54"/>
      <c r="W35" s="55"/>
      <c r="X35" s="53"/>
      <c r="Y35" s="54"/>
      <c r="Z35" s="54"/>
      <c r="AA35" s="55"/>
      <c r="AB35" s="53"/>
      <c r="AC35" s="54"/>
      <c r="AD35" s="55"/>
      <c r="AE35" s="53"/>
      <c r="AF35" s="54"/>
      <c r="AG35" s="54"/>
      <c r="AH35" s="54"/>
      <c r="AI35" s="54"/>
      <c r="AJ35" s="55"/>
    </row>
    <row r="36" spans="1:36" ht="17.25" customHeight="1">
      <c r="A36" s="53"/>
      <c r="B36" s="54"/>
      <c r="C36" s="54"/>
      <c r="D36" s="54"/>
      <c r="E36" s="54"/>
      <c r="F36" s="54"/>
      <c r="G36" s="54"/>
      <c r="H36" s="55"/>
      <c r="I36" s="53"/>
      <c r="J36" s="54"/>
      <c r="K36" s="54"/>
      <c r="L36" s="55"/>
      <c r="M36" s="53"/>
      <c r="N36" s="54"/>
      <c r="O36" s="55"/>
      <c r="P36" s="53"/>
      <c r="Q36" s="54"/>
      <c r="R36" s="54"/>
      <c r="S36" s="55"/>
      <c r="T36" s="53"/>
      <c r="U36" s="54"/>
      <c r="V36" s="54"/>
      <c r="W36" s="55"/>
      <c r="X36" s="53"/>
      <c r="Y36" s="54"/>
      <c r="Z36" s="54"/>
      <c r="AA36" s="55"/>
      <c r="AB36" s="53"/>
      <c r="AC36" s="54"/>
      <c r="AD36" s="55"/>
      <c r="AE36" s="53"/>
      <c r="AF36" s="54"/>
      <c r="AG36" s="54"/>
      <c r="AH36" s="54"/>
      <c r="AI36" s="54"/>
      <c r="AJ36" s="55"/>
    </row>
    <row r="37" spans="1:36" ht="17.25" customHeight="1">
      <c r="A37" s="53"/>
      <c r="B37" s="54"/>
      <c r="C37" s="54"/>
      <c r="D37" s="54"/>
      <c r="E37" s="54"/>
      <c r="F37" s="54"/>
      <c r="G37" s="54"/>
      <c r="H37" s="55"/>
      <c r="I37" s="53"/>
      <c r="J37" s="54"/>
      <c r="K37" s="54"/>
      <c r="L37" s="55"/>
      <c r="M37" s="53"/>
      <c r="N37" s="54"/>
      <c r="O37" s="55"/>
      <c r="P37" s="53"/>
      <c r="Q37" s="54"/>
      <c r="R37" s="54"/>
      <c r="S37" s="55"/>
      <c r="T37" s="53"/>
      <c r="U37" s="54"/>
      <c r="V37" s="54"/>
      <c r="W37" s="55"/>
      <c r="X37" s="53"/>
      <c r="Y37" s="54"/>
      <c r="Z37" s="54"/>
      <c r="AA37" s="55"/>
      <c r="AB37" s="53"/>
      <c r="AC37" s="54"/>
      <c r="AD37" s="55"/>
      <c r="AE37" s="53"/>
      <c r="AF37" s="54"/>
      <c r="AG37" s="54"/>
      <c r="AH37" s="54"/>
      <c r="AI37" s="54"/>
      <c r="AJ37" s="55"/>
    </row>
    <row r="38" spans="1:36" ht="17.25" customHeight="1">
      <c r="A38" s="53"/>
      <c r="B38" s="54"/>
      <c r="C38" s="54"/>
      <c r="D38" s="54"/>
      <c r="E38" s="54"/>
      <c r="F38" s="54"/>
      <c r="G38" s="54"/>
      <c r="H38" s="55"/>
      <c r="I38" s="53"/>
      <c r="J38" s="54"/>
      <c r="K38" s="54"/>
      <c r="L38" s="55"/>
      <c r="M38" s="53"/>
      <c r="N38" s="54"/>
      <c r="O38" s="55"/>
      <c r="P38" s="53"/>
      <c r="Q38" s="54"/>
      <c r="R38" s="54"/>
      <c r="S38" s="55"/>
      <c r="T38" s="53"/>
      <c r="U38" s="54"/>
      <c r="V38" s="54"/>
      <c r="W38" s="55"/>
      <c r="X38" s="53"/>
      <c r="Y38" s="54"/>
      <c r="Z38" s="54"/>
      <c r="AA38" s="55"/>
      <c r="AB38" s="53"/>
      <c r="AC38" s="54"/>
      <c r="AD38" s="55"/>
      <c r="AE38" s="53"/>
      <c r="AF38" s="54"/>
      <c r="AG38" s="54"/>
      <c r="AH38" s="54"/>
      <c r="AI38" s="54"/>
      <c r="AJ38" s="55"/>
    </row>
    <row r="39" spans="1:36" ht="17.25" customHeight="1">
      <c r="A39" s="53"/>
      <c r="B39" s="54"/>
      <c r="C39" s="54"/>
      <c r="D39" s="54"/>
      <c r="E39" s="54"/>
      <c r="F39" s="54"/>
      <c r="G39" s="54"/>
      <c r="H39" s="55"/>
      <c r="I39" s="53"/>
      <c r="J39" s="54"/>
      <c r="K39" s="54"/>
      <c r="L39" s="55"/>
      <c r="M39" s="53"/>
      <c r="N39" s="54"/>
      <c r="O39" s="55"/>
      <c r="P39" s="53"/>
      <c r="Q39" s="54"/>
      <c r="R39" s="54"/>
      <c r="S39" s="55"/>
      <c r="T39" s="53"/>
      <c r="U39" s="54"/>
      <c r="V39" s="54"/>
      <c r="W39" s="55"/>
      <c r="X39" s="53"/>
      <c r="Y39" s="54"/>
      <c r="Z39" s="54"/>
      <c r="AA39" s="55"/>
      <c r="AB39" s="53"/>
      <c r="AC39" s="54"/>
      <c r="AD39" s="55"/>
      <c r="AE39" s="53"/>
      <c r="AF39" s="54"/>
      <c r="AG39" s="54"/>
      <c r="AH39" s="54"/>
      <c r="AI39" s="54"/>
      <c r="AJ39" s="55"/>
    </row>
    <row r="40" spans="1:36" ht="17.25" customHeight="1">
      <c r="A40" s="53"/>
      <c r="B40" s="54"/>
      <c r="C40" s="54"/>
      <c r="D40" s="54"/>
      <c r="E40" s="54"/>
      <c r="F40" s="54"/>
      <c r="G40" s="54"/>
      <c r="H40" s="55"/>
      <c r="I40" s="53"/>
      <c r="J40" s="54"/>
      <c r="K40" s="54"/>
      <c r="L40" s="55"/>
      <c r="M40" s="53"/>
      <c r="N40" s="54"/>
      <c r="O40" s="55"/>
      <c r="P40" s="53"/>
      <c r="Q40" s="54"/>
      <c r="R40" s="54"/>
      <c r="S40" s="55"/>
      <c r="T40" s="53"/>
      <c r="U40" s="54"/>
      <c r="V40" s="54"/>
      <c r="W40" s="55"/>
      <c r="X40" s="53"/>
      <c r="Y40" s="54"/>
      <c r="Z40" s="54"/>
      <c r="AA40" s="55"/>
      <c r="AB40" s="53"/>
      <c r="AC40" s="54"/>
      <c r="AD40" s="55"/>
      <c r="AE40" s="53"/>
      <c r="AF40" s="54"/>
      <c r="AG40" s="54"/>
      <c r="AH40" s="54"/>
      <c r="AI40" s="54"/>
      <c r="AJ40" s="55"/>
    </row>
    <row r="41" spans="1:36" ht="17.25" customHeight="1">
      <c r="A41" s="53"/>
      <c r="B41" s="54"/>
      <c r="C41" s="54"/>
      <c r="D41" s="54"/>
      <c r="E41" s="54"/>
      <c r="F41" s="54"/>
      <c r="G41" s="54"/>
      <c r="H41" s="55"/>
      <c r="I41" s="53"/>
      <c r="J41" s="54"/>
      <c r="K41" s="54"/>
      <c r="L41" s="55"/>
      <c r="M41" s="53"/>
      <c r="N41" s="54"/>
      <c r="O41" s="55"/>
      <c r="P41" s="53"/>
      <c r="Q41" s="54"/>
      <c r="R41" s="54"/>
      <c r="S41" s="55"/>
      <c r="T41" s="53"/>
      <c r="U41" s="54"/>
      <c r="V41" s="54"/>
      <c r="W41" s="55"/>
      <c r="X41" s="53"/>
      <c r="Y41" s="54"/>
      <c r="Z41" s="54"/>
      <c r="AA41" s="55"/>
      <c r="AB41" s="53"/>
      <c r="AC41" s="54"/>
      <c r="AD41" s="55"/>
      <c r="AE41" s="53"/>
      <c r="AF41" s="54"/>
      <c r="AG41" s="54"/>
      <c r="AH41" s="54"/>
      <c r="AI41" s="54"/>
      <c r="AJ41" s="55"/>
    </row>
    <row r="42" spans="1:36" s="3" customFormat="1" ht="17.25" customHeight="1">
      <c r="A42" s="53"/>
      <c r="B42" s="54"/>
      <c r="C42" s="54"/>
      <c r="D42" s="54"/>
      <c r="E42" s="54"/>
      <c r="F42" s="54"/>
      <c r="G42" s="54"/>
      <c r="H42" s="55"/>
      <c r="I42" s="53"/>
      <c r="J42" s="54"/>
      <c r="K42" s="54"/>
      <c r="L42" s="55"/>
      <c r="M42" s="53"/>
      <c r="N42" s="54"/>
      <c r="O42" s="55"/>
      <c r="P42" s="53"/>
      <c r="Q42" s="54"/>
      <c r="R42" s="54"/>
      <c r="S42" s="55"/>
      <c r="T42" s="53"/>
      <c r="U42" s="54"/>
      <c r="V42" s="54"/>
      <c r="W42" s="55"/>
      <c r="X42" s="53"/>
      <c r="Y42" s="54"/>
      <c r="Z42" s="54"/>
      <c r="AA42" s="55"/>
      <c r="AB42" s="53"/>
      <c r="AC42" s="54"/>
      <c r="AD42" s="55"/>
      <c r="AE42" s="53"/>
      <c r="AF42" s="54"/>
      <c r="AG42" s="54"/>
      <c r="AH42" s="54"/>
      <c r="AI42" s="54"/>
      <c r="AJ42" s="55"/>
    </row>
    <row r="43" spans="1:36" s="3" customFormat="1" ht="17.25" customHeight="1">
      <c r="A43" s="53"/>
      <c r="B43" s="54"/>
      <c r="C43" s="54"/>
      <c r="D43" s="54"/>
      <c r="E43" s="54"/>
      <c r="F43" s="54"/>
      <c r="G43" s="54"/>
      <c r="H43" s="55"/>
      <c r="I43" s="53"/>
      <c r="J43" s="54"/>
      <c r="K43" s="54"/>
      <c r="L43" s="55"/>
      <c r="M43" s="53"/>
      <c r="N43" s="54"/>
      <c r="O43" s="55"/>
      <c r="P43" s="53"/>
      <c r="Q43" s="54"/>
      <c r="R43" s="54"/>
      <c r="S43" s="55"/>
      <c r="T43" s="53"/>
      <c r="U43" s="54"/>
      <c r="V43" s="54"/>
      <c r="W43" s="55"/>
      <c r="X43" s="53"/>
      <c r="Y43" s="54"/>
      <c r="Z43" s="54"/>
      <c r="AA43" s="55"/>
      <c r="AB43" s="53"/>
      <c r="AC43" s="54"/>
      <c r="AD43" s="55"/>
      <c r="AE43" s="53"/>
      <c r="AF43" s="54"/>
      <c r="AG43" s="54"/>
      <c r="AH43" s="54"/>
      <c r="AI43" s="54"/>
      <c r="AJ43" s="55"/>
    </row>
    <row r="44" spans="1:36" s="3" customFormat="1" ht="17.25" customHeight="1">
      <c r="A44" s="56"/>
      <c r="B44" s="57"/>
      <c r="C44" s="57"/>
      <c r="D44" s="57"/>
      <c r="E44" s="57"/>
      <c r="F44" s="57"/>
      <c r="G44" s="57"/>
      <c r="H44" s="58"/>
      <c r="I44" s="56"/>
      <c r="J44" s="57"/>
      <c r="K44" s="57"/>
      <c r="L44" s="58"/>
      <c r="M44" s="56"/>
      <c r="N44" s="57"/>
      <c r="O44" s="58"/>
      <c r="P44" s="56"/>
      <c r="Q44" s="57"/>
      <c r="R44" s="57"/>
      <c r="S44" s="58"/>
      <c r="T44" s="56"/>
      <c r="U44" s="57"/>
      <c r="V44" s="57"/>
      <c r="W44" s="58"/>
      <c r="X44" s="56"/>
      <c r="Y44" s="57"/>
      <c r="Z44" s="57"/>
      <c r="AA44" s="58"/>
      <c r="AB44" s="56"/>
      <c r="AC44" s="57"/>
      <c r="AD44" s="58"/>
      <c r="AE44" s="56"/>
      <c r="AF44" s="57"/>
      <c r="AG44" s="57"/>
      <c r="AH44" s="57"/>
      <c r="AI44" s="57"/>
      <c r="AJ44" s="58"/>
    </row>
    <row r="45" spans="1:36" s="3" customFormat="1" ht="17.25" customHeight="1">
      <c r="A45" s="60" t="s">
        <v>262</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row>
    <row r="46" spans="1:36" s="3" customFormat="1" ht="17.25" customHeight="1">
      <c r="A46" s="578" t="s">
        <v>266</v>
      </c>
      <c r="B46" s="578"/>
      <c r="C46" s="578"/>
      <c r="D46" s="578"/>
      <c r="E46" s="578"/>
      <c r="F46" s="578"/>
      <c r="G46" s="578"/>
      <c r="H46" s="578"/>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row>
    <row r="47" spans="1:36" s="3" customFormat="1" ht="17.25" customHeight="1">
      <c r="A47" s="577" t="s">
        <v>263</v>
      </c>
      <c r="B47" s="577"/>
      <c r="C47" s="577"/>
      <c r="D47" s="577"/>
      <c r="E47" s="577"/>
      <c r="F47" s="577"/>
      <c r="G47" s="577"/>
      <c r="H47" s="577"/>
      <c r="I47" s="577"/>
      <c r="J47" s="577"/>
      <c r="K47" s="577"/>
      <c r="L47" s="577"/>
      <c r="M47" s="577"/>
      <c r="N47" s="577"/>
      <c r="O47" s="577"/>
      <c r="P47" s="577"/>
      <c r="Q47" s="577"/>
      <c r="R47" s="577"/>
      <c r="S47" s="577"/>
      <c r="T47" s="577"/>
      <c r="U47" s="577"/>
      <c r="V47" s="577"/>
      <c r="W47" s="577"/>
      <c r="X47" s="577"/>
      <c r="Y47" s="577"/>
      <c r="Z47" s="577"/>
      <c r="AA47" s="577"/>
      <c r="AB47" s="577"/>
      <c r="AC47" s="577"/>
      <c r="AD47" s="577"/>
      <c r="AE47" s="577"/>
      <c r="AF47" s="577"/>
      <c r="AG47" s="577"/>
      <c r="AH47" s="577"/>
      <c r="AI47" s="577"/>
      <c r="AJ47" s="577"/>
    </row>
    <row r="48" spans="1:36" s="3" customFormat="1" ht="17.25" customHeight="1">
      <c r="A48" s="578" t="s">
        <v>267</v>
      </c>
      <c r="B48" s="578"/>
      <c r="C48" s="578"/>
      <c r="D48" s="578"/>
      <c r="E48" s="578"/>
      <c r="F48" s="578"/>
      <c r="G48" s="578"/>
      <c r="H48" s="578"/>
      <c r="I48" s="578"/>
      <c r="J48" s="578"/>
      <c r="K48" s="578"/>
      <c r="L48" s="578"/>
      <c r="M48" s="578"/>
      <c r="N48" s="578"/>
      <c r="O48" s="578"/>
      <c r="P48" s="578"/>
      <c r="Q48" s="578"/>
      <c r="R48" s="578"/>
      <c r="S48" s="578"/>
      <c r="T48" s="578"/>
      <c r="U48" s="578"/>
      <c r="V48" s="578"/>
      <c r="W48" s="578"/>
      <c r="X48" s="578"/>
      <c r="Y48" s="578"/>
      <c r="Z48" s="578"/>
      <c r="AA48" s="578"/>
      <c r="AB48" s="578"/>
      <c r="AC48" s="578"/>
      <c r="AD48" s="578"/>
      <c r="AE48" s="578"/>
      <c r="AF48" s="578"/>
      <c r="AG48" s="578"/>
      <c r="AH48" s="578"/>
      <c r="AI48" s="578"/>
      <c r="AJ48" s="578"/>
    </row>
    <row r="49" spans="1:36" s="3" customFormat="1" ht="12.75" customHeight="1"/>
    <row r="50" spans="1:36" s="3" customFormat="1" ht="17.25" customHeight="1">
      <c r="A50" s="577" t="s">
        <v>264</v>
      </c>
      <c r="B50" s="577"/>
      <c r="C50" s="577"/>
      <c r="D50" s="577"/>
      <c r="E50" s="577"/>
      <c r="F50" s="577"/>
      <c r="G50" s="577"/>
      <c r="H50" s="577"/>
      <c r="I50" s="577"/>
      <c r="J50" s="577"/>
      <c r="K50" s="577"/>
      <c r="L50" s="577"/>
      <c r="M50" s="577"/>
      <c r="N50" s="577"/>
      <c r="O50" s="577"/>
      <c r="P50" s="577"/>
      <c r="Q50" s="577"/>
      <c r="R50" s="577"/>
      <c r="S50" s="577"/>
      <c r="T50" s="577"/>
      <c r="U50" s="577"/>
      <c r="V50" s="577"/>
      <c r="W50" s="577"/>
      <c r="X50" s="577"/>
      <c r="Y50" s="577"/>
      <c r="Z50" s="577"/>
      <c r="AA50" s="577"/>
      <c r="AB50" s="577"/>
      <c r="AC50" s="577"/>
      <c r="AD50" s="577"/>
      <c r="AE50" s="577"/>
      <c r="AF50" s="577"/>
      <c r="AG50" s="577"/>
      <c r="AH50" s="577"/>
      <c r="AI50" s="577"/>
      <c r="AJ50" s="577"/>
    </row>
    <row r="51" spans="1:36" s="3" customFormat="1" ht="17.25" customHeight="1">
      <c r="A51" s="577" t="s">
        <v>265</v>
      </c>
      <c r="B51" s="577"/>
      <c r="C51" s="577"/>
      <c r="D51" s="577"/>
      <c r="E51" s="577"/>
      <c r="F51" s="577"/>
      <c r="G51" s="577"/>
      <c r="H51" s="577"/>
      <c r="I51" s="577"/>
      <c r="J51" s="577"/>
      <c r="K51" s="577"/>
      <c r="L51" s="577"/>
      <c r="M51" s="577"/>
      <c r="N51" s="577"/>
      <c r="O51" s="577"/>
      <c r="P51" s="577"/>
      <c r="Q51" s="577"/>
      <c r="R51" s="577"/>
      <c r="S51" s="577"/>
      <c r="T51" s="577"/>
      <c r="U51" s="577"/>
      <c r="V51" s="577"/>
      <c r="W51" s="577"/>
      <c r="X51" s="577"/>
      <c r="Y51" s="577"/>
      <c r="Z51" s="577"/>
      <c r="AA51" s="577"/>
      <c r="AB51" s="577"/>
      <c r="AC51" s="577"/>
      <c r="AD51" s="577"/>
      <c r="AE51" s="577"/>
      <c r="AF51" s="577"/>
      <c r="AG51" s="577"/>
      <c r="AH51" s="577"/>
      <c r="AI51" s="577"/>
      <c r="AJ51" s="577"/>
    </row>
    <row r="52" spans="1:36" s="3" customFormat="1" ht="17.25" customHeight="1"/>
    <row r="53" spans="1:36" s="3" customFormat="1" ht="17.25" customHeight="1"/>
    <row r="54" spans="1:36" s="3" customFormat="1" ht="17.25" customHeight="1"/>
    <row r="55" spans="1:36" s="3" customFormat="1" ht="17.25" customHeight="1"/>
    <row r="56" spans="1:36" s="3" customFormat="1" ht="17.25" customHeight="1"/>
    <row r="57" spans="1:36" ht="17.25" customHeight="1">
      <c r="C57" s="3"/>
    </row>
    <row r="58" spans="1:36" ht="9.9" customHeight="1"/>
    <row r="59" spans="1:36" ht="9.9" customHeight="1"/>
    <row r="60" spans="1:36" ht="9.9" customHeight="1"/>
    <row r="61" spans="1:36" ht="9.9" customHeight="1"/>
    <row r="62" spans="1:36" ht="9.9" customHeight="1"/>
    <row r="63" spans="1:36" ht="9.9" customHeight="1"/>
    <row r="64" spans="1:36" ht="9.9" customHeight="1"/>
  </sheetData>
  <sheetProtection algorithmName="SHA-512" hashValue="xmpoeMpOxen6rjgfx5htaiGbJNMiJua5Omrxshcw8zwS3T1E9ls82OChXbzyd+/ubWF6A2pCTXPipO5FS6ZKPg==" saltValue="vp9/7L+8x+m1LGTbMvJqPw==" spinCount="100000" sheet="1" objects="1" scenarios="1" selectLockedCells="1"/>
  <mergeCells count="61">
    <mergeCell ref="A4:AJ4"/>
    <mergeCell ref="A5:AJ5"/>
    <mergeCell ref="A6:AJ6"/>
    <mergeCell ref="A8:H10"/>
    <mergeCell ref="I8:L10"/>
    <mergeCell ref="M8:O10"/>
    <mergeCell ref="P8:S10"/>
    <mergeCell ref="T8:W10"/>
    <mergeCell ref="X8:AA10"/>
    <mergeCell ref="AB8:AD10"/>
    <mergeCell ref="AE8:AJ10"/>
    <mergeCell ref="A11:H11"/>
    <mergeCell ref="I11:L12"/>
    <mergeCell ref="M11:O12"/>
    <mergeCell ref="P11:S12"/>
    <mergeCell ref="T11:W12"/>
    <mergeCell ref="X11:AA12"/>
    <mergeCell ref="AB11:AD12"/>
    <mergeCell ref="AE11:AJ12"/>
    <mergeCell ref="A12:H12"/>
    <mergeCell ref="A51:AJ51"/>
    <mergeCell ref="A46:AJ46"/>
    <mergeCell ref="A48:AJ48"/>
    <mergeCell ref="A47:AJ47"/>
    <mergeCell ref="A50:AJ50"/>
    <mergeCell ref="A14:H14"/>
    <mergeCell ref="I14:L15"/>
    <mergeCell ref="M14:O15"/>
    <mergeCell ref="P14:S15"/>
    <mergeCell ref="T14:W15"/>
    <mergeCell ref="A15:H15"/>
    <mergeCell ref="A17:H17"/>
    <mergeCell ref="I17:L18"/>
    <mergeCell ref="M17:O18"/>
    <mergeCell ref="P17:S18"/>
    <mergeCell ref="A18:H18"/>
    <mergeCell ref="P20:S21"/>
    <mergeCell ref="A21:H21"/>
    <mergeCell ref="X14:AA15"/>
    <mergeCell ref="AB14:AD15"/>
    <mergeCell ref="AE14:AJ15"/>
    <mergeCell ref="T17:W18"/>
    <mergeCell ref="X17:AA18"/>
    <mergeCell ref="AB17:AD18"/>
    <mergeCell ref="AE17:AJ18"/>
    <mergeCell ref="X23:AA24"/>
    <mergeCell ref="AB23:AD24"/>
    <mergeCell ref="AE23:AJ24"/>
    <mergeCell ref="A24:H24"/>
    <mergeCell ref="A20:H20"/>
    <mergeCell ref="I20:L21"/>
    <mergeCell ref="M20:O21"/>
    <mergeCell ref="A23:H23"/>
    <mergeCell ref="I23:L24"/>
    <mergeCell ref="M23:O24"/>
    <mergeCell ref="P23:S24"/>
    <mergeCell ref="T23:W24"/>
    <mergeCell ref="T20:W21"/>
    <mergeCell ref="X20:AA21"/>
    <mergeCell ref="AB20:AD21"/>
    <mergeCell ref="AE20:AJ21"/>
  </mergeCells>
  <phoneticPr fontId="1"/>
  <pageMargins left="0.7" right="0.7" top="0.75" bottom="0.75" header="0.3" footer="0.3"/>
  <pageSetup paperSize="9" scale="83"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D120F-776E-4DE5-8136-C02FCCA63057}">
  <sheetPr codeName="Sheet12">
    <tabColor rgb="FF94E8EC"/>
    <pageSetUpPr fitToPage="1"/>
  </sheetPr>
  <dimension ref="A1:AJ36"/>
  <sheetViews>
    <sheetView showGridLines="0" showZeros="0" view="pageBreakPreview" zoomScaleNormal="130" zoomScaleSheetLayoutView="100" workbookViewId="0">
      <selection activeCell="G8" sqref="G8:AF8"/>
    </sheetView>
  </sheetViews>
  <sheetFormatPr defaultColWidth="2.59765625" defaultRowHeight="12"/>
  <cols>
    <col min="1" max="1" width="0.8984375" style="236" customWidth="1"/>
    <col min="2" max="32" width="2.59765625" style="236" customWidth="1"/>
    <col min="33" max="173" width="1.59765625" style="236" customWidth="1"/>
    <col min="174" max="16384" width="2.59765625" style="236"/>
  </cols>
  <sheetData>
    <row r="1" spans="1:34" ht="20.100000000000001" customHeight="1">
      <c r="L1" s="661" t="s">
        <v>179</v>
      </c>
      <c r="M1" s="642"/>
      <c r="N1" s="642"/>
      <c r="O1" s="642"/>
      <c r="P1" s="642"/>
      <c r="Q1" s="642"/>
      <c r="R1" s="642"/>
      <c r="S1" s="642"/>
      <c r="T1" s="642"/>
      <c r="U1" s="642"/>
      <c r="V1" s="642"/>
      <c r="W1" s="643"/>
    </row>
    <row r="2" spans="1:34" ht="14.25" customHeight="1">
      <c r="D2" s="662"/>
      <c r="E2" s="662"/>
      <c r="F2" s="662"/>
      <c r="G2" s="662"/>
      <c r="H2" s="662"/>
      <c r="I2" s="662"/>
      <c r="J2" s="662"/>
      <c r="K2" s="662"/>
      <c r="L2" s="662"/>
      <c r="M2" s="662"/>
      <c r="N2" s="662"/>
      <c r="O2" s="662"/>
      <c r="P2" s="662"/>
      <c r="Q2" s="662"/>
      <c r="R2" s="662"/>
      <c r="S2" s="662"/>
      <c r="T2" s="662"/>
      <c r="U2" s="662"/>
      <c r="V2" s="662"/>
      <c r="W2" s="662"/>
      <c r="X2" s="662"/>
      <c r="Y2" s="662"/>
      <c r="Z2" s="662"/>
      <c r="AA2" s="662"/>
      <c r="AB2" s="662"/>
      <c r="AC2" s="662"/>
      <c r="AD2" s="662"/>
    </row>
    <row r="3" spans="1:34" ht="18.75" customHeight="1">
      <c r="A3" s="668" t="s">
        <v>180</v>
      </c>
      <c r="B3" s="668"/>
      <c r="C3" s="668"/>
      <c r="D3" s="668"/>
      <c r="E3" s="668"/>
      <c r="F3" s="668"/>
      <c r="G3" s="668"/>
      <c r="H3" s="668"/>
      <c r="I3" s="668"/>
      <c r="J3" s="668"/>
      <c r="K3" s="668"/>
      <c r="L3" s="668"/>
      <c r="M3" s="668"/>
      <c r="N3" s="668"/>
      <c r="O3" s="668"/>
      <c r="P3" s="668"/>
      <c r="Q3" s="668"/>
      <c r="R3" s="668"/>
      <c r="S3" s="668"/>
      <c r="T3" s="668"/>
      <c r="U3" s="668"/>
      <c r="V3" s="668"/>
      <c r="W3" s="668"/>
      <c r="X3" s="668"/>
      <c r="Y3" s="668"/>
      <c r="Z3" s="668"/>
      <c r="AA3" s="668"/>
      <c r="AB3" s="668"/>
      <c r="AC3" s="668"/>
      <c r="AD3" s="668"/>
      <c r="AE3" s="668"/>
      <c r="AF3" s="668"/>
      <c r="AG3" s="668"/>
      <c r="AH3" s="668"/>
    </row>
    <row r="4" spans="1:34" ht="16.2">
      <c r="C4" s="114"/>
      <c r="U4" s="663"/>
      <c r="V4" s="663"/>
      <c r="W4" s="663"/>
      <c r="X4" s="663"/>
      <c r="Y4" s="663"/>
    </row>
    <row r="5" spans="1:34" ht="17.25" customHeight="1">
      <c r="C5" s="114"/>
    </row>
    <row r="6" spans="1:34" ht="34.5" customHeight="1">
      <c r="C6" s="114"/>
      <c r="N6" s="664" t="s">
        <v>181</v>
      </c>
      <c r="O6" s="665"/>
      <c r="P6" s="665"/>
      <c r="Q6" s="665"/>
      <c r="R6" s="665"/>
      <c r="S6" s="666" t="str">
        <f>IF(入力用データシート!B7="完了実績報告書", 入力用データシート!B45, "")</f>
        <v/>
      </c>
      <c r="T6" s="667"/>
      <c r="U6" s="667"/>
      <c r="V6" s="667"/>
      <c r="W6" s="667"/>
      <c r="X6" s="667"/>
      <c r="Y6" s="667"/>
      <c r="Z6" s="667"/>
      <c r="AA6" s="667"/>
      <c r="AB6" s="667"/>
      <c r="AC6" s="667"/>
      <c r="AD6" s="667"/>
    </row>
    <row r="7" spans="1:34" ht="16.2">
      <c r="C7" s="114"/>
    </row>
    <row r="8" spans="1:34" s="115" customFormat="1" ht="15" customHeight="1">
      <c r="B8" s="651" t="s">
        <v>182</v>
      </c>
      <c r="C8" s="652"/>
      <c r="D8" s="652"/>
      <c r="E8" s="652"/>
      <c r="F8" s="115" t="s">
        <v>183</v>
      </c>
      <c r="G8" s="660"/>
      <c r="H8" s="660"/>
      <c r="I8" s="660"/>
      <c r="J8" s="660"/>
      <c r="K8" s="660"/>
      <c r="L8" s="660"/>
      <c r="M8" s="660"/>
      <c r="N8" s="660"/>
      <c r="O8" s="660"/>
      <c r="P8" s="660"/>
      <c r="Q8" s="660"/>
      <c r="R8" s="660"/>
      <c r="S8" s="660"/>
      <c r="T8" s="660"/>
      <c r="U8" s="660"/>
      <c r="V8" s="660"/>
      <c r="W8" s="660"/>
      <c r="X8" s="660"/>
      <c r="Y8" s="660"/>
      <c r="Z8" s="660"/>
      <c r="AA8" s="660"/>
      <c r="AB8" s="660"/>
      <c r="AC8" s="660"/>
      <c r="AD8" s="660"/>
      <c r="AE8" s="660"/>
      <c r="AF8" s="660"/>
    </row>
    <row r="9" spans="1:34" s="115" customFormat="1" ht="15" customHeight="1"/>
    <row r="10" spans="1:34" s="115" customFormat="1" ht="15" customHeight="1">
      <c r="B10" s="651" t="s">
        <v>184</v>
      </c>
      <c r="C10" s="652"/>
      <c r="D10" s="652"/>
      <c r="E10" s="652"/>
      <c r="F10" s="115" t="s">
        <v>183</v>
      </c>
      <c r="G10" s="660"/>
      <c r="H10" s="660"/>
      <c r="I10" s="660"/>
      <c r="J10" s="660"/>
      <c r="K10" s="660"/>
      <c r="L10" s="660"/>
      <c r="M10" s="660"/>
      <c r="N10" s="660"/>
      <c r="O10" s="660"/>
      <c r="P10" s="660"/>
      <c r="Q10" s="660"/>
      <c r="R10" s="660"/>
      <c r="S10" s="660"/>
      <c r="T10" s="660"/>
      <c r="U10" s="660"/>
      <c r="V10" s="660"/>
      <c r="W10" s="660"/>
      <c r="X10" s="660"/>
      <c r="Y10" s="660"/>
      <c r="Z10" s="660"/>
      <c r="AA10" s="660"/>
      <c r="AB10" s="660"/>
      <c r="AC10" s="660"/>
      <c r="AD10" s="660"/>
      <c r="AE10" s="660"/>
      <c r="AF10" s="660"/>
    </row>
    <row r="11" spans="1:34" s="115" customFormat="1" ht="15" customHeight="1">
      <c r="C11" s="118"/>
      <c r="D11" s="118"/>
      <c r="E11" s="118"/>
      <c r="V11" s="238"/>
      <c r="W11" s="238"/>
      <c r="X11" s="238"/>
      <c r="Y11" s="238"/>
      <c r="Z11" s="238"/>
      <c r="AB11" s="238"/>
      <c r="AC11" s="238"/>
      <c r="AD11" s="238"/>
      <c r="AE11" s="238"/>
      <c r="AF11" s="238"/>
    </row>
    <row r="12" spans="1:34" s="115" customFormat="1" ht="15" customHeight="1">
      <c r="B12" s="653" t="s">
        <v>185</v>
      </c>
      <c r="C12" s="653"/>
      <c r="D12" s="653"/>
      <c r="E12" s="653"/>
      <c r="F12" s="654" t="s">
        <v>183</v>
      </c>
      <c r="G12" s="655"/>
      <c r="H12" s="656"/>
      <c r="I12" s="656"/>
      <c r="J12" s="656"/>
      <c r="K12" s="656"/>
      <c r="L12" s="656"/>
      <c r="M12" s="656"/>
      <c r="N12" s="656"/>
      <c r="O12" s="656"/>
      <c r="P12" s="656"/>
      <c r="Q12" s="656"/>
      <c r="R12" s="656"/>
      <c r="S12" s="656"/>
      <c r="T12" s="656"/>
      <c r="U12" s="656"/>
      <c r="V12" s="656"/>
      <c r="W12" s="656"/>
      <c r="X12" s="656"/>
      <c r="Y12" s="656"/>
      <c r="Z12" s="656"/>
      <c r="AA12" s="656"/>
      <c r="AB12" s="656"/>
      <c r="AC12" s="656"/>
      <c r="AD12" s="656"/>
      <c r="AE12" s="656"/>
      <c r="AF12" s="656"/>
    </row>
    <row r="13" spans="1:34" s="115" customFormat="1" ht="15" customHeight="1">
      <c r="B13" s="653"/>
      <c r="C13" s="653"/>
      <c r="D13" s="653"/>
      <c r="E13" s="653"/>
      <c r="F13" s="654"/>
      <c r="G13" s="656"/>
      <c r="H13" s="656"/>
      <c r="I13" s="656"/>
      <c r="J13" s="656"/>
      <c r="K13" s="656"/>
      <c r="L13" s="656"/>
      <c r="M13" s="656"/>
      <c r="N13" s="656"/>
      <c r="O13" s="656"/>
      <c r="P13" s="656"/>
      <c r="Q13" s="656"/>
      <c r="R13" s="656"/>
      <c r="S13" s="656"/>
      <c r="T13" s="656"/>
      <c r="U13" s="656"/>
      <c r="V13" s="656"/>
      <c r="W13" s="656"/>
      <c r="X13" s="656"/>
      <c r="Y13" s="656"/>
      <c r="Z13" s="656"/>
      <c r="AA13" s="656"/>
      <c r="AB13" s="656"/>
      <c r="AC13" s="656"/>
      <c r="AD13" s="656"/>
      <c r="AE13" s="656"/>
      <c r="AF13" s="656"/>
    </row>
    <row r="14" spans="1:34" s="115" customFormat="1" ht="15" customHeight="1">
      <c r="B14" s="653"/>
      <c r="C14" s="653"/>
      <c r="D14" s="653"/>
      <c r="E14" s="653"/>
      <c r="F14" s="654"/>
      <c r="G14" s="656"/>
      <c r="H14" s="656"/>
      <c r="I14" s="656"/>
      <c r="J14" s="656"/>
      <c r="K14" s="656"/>
      <c r="L14" s="656"/>
      <c r="M14" s="656"/>
      <c r="N14" s="656"/>
      <c r="O14" s="656"/>
      <c r="P14" s="656"/>
      <c r="Q14" s="656"/>
      <c r="R14" s="656"/>
      <c r="S14" s="656"/>
      <c r="T14" s="656"/>
      <c r="U14" s="656"/>
      <c r="V14" s="656"/>
      <c r="W14" s="656"/>
      <c r="X14" s="656"/>
      <c r="Y14" s="656"/>
      <c r="Z14" s="656"/>
      <c r="AA14" s="656"/>
      <c r="AB14" s="656"/>
      <c r="AC14" s="656"/>
      <c r="AD14" s="656"/>
      <c r="AE14" s="656"/>
      <c r="AF14" s="656"/>
    </row>
    <row r="15" spans="1:34" s="115" customFormat="1" ht="15" customHeight="1">
      <c r="B15" s="651" t="s">
        <v>186</v>
      </c>
      <c r="C15" s="651"/>
      <c r="D15" s="651"/>
      <c r="E15" s="651"/>
      <c r="F15" s="115" t="s">
        <v>183</v>
      </c>
      <c r="G15" s="659"/>
      <c r="H15" s="659"/>
      <c r="I15" s="659"/>
      <c r="J15" s="659"/>
      <c r="K15" s="659"/>
      <c r="L15" s="659"/>
      <c r="M15" s="659"/>
      <c r="N15" s="116" t="s">
        <v>958</v>
      </c>
      <c r="O15" s="116"/>
      <c r="P15" s="116"/>
      <c r="Q15" s="116"/>
      <c r="R15" s="116"/>
      <c r="S15" s="116"/>
      <c r="T15" s="116"/>
      <c r="U15" s="116"/>
      <c r="V15" s="116"/>
      <c r="W15" s="116"/>
      <c r="X15" s="116"/>
      <c r="Y15" s="116"/>
      <c r="Z15" s="116"/>
      <c r="AA15" s="116"/>
      <c r="AB15" s="116"/>
      <c r="AC15" s="116"/>
      <c r="AD15" s="116"/>
      <c r="AE15" s="119"/>
      <c r="AF15" s="119"/>
    </row>
    <row r="16" spans="1:34" s="115" customFormat="1" ht="15" customHeight="1">
      <c r="V16" s="238"/>
      <c r="W16" s="238"/>
      <c r="X16" s="238"/>
      <c r="Y16" s="238"/>
      <c r="Z16" s="117"/>
      <c r="AA16" s="117"/>
      <c r="AB16" s="117"/>
      <c r="AC16" s="119"/>
      <c r="AD16" s="119"/>
      <c r="AE16" s="119"/>
      <c r="AF16" s="119"/>
    </row>
    <row r="17" spans="2:36" s="115" customFormat="1" ht="15" customHeight="1">
      <c r="B17" s="651" t="s">
        <v>187</v>
      </c>
      <c r="C17" s="651"/>
      <c r="D17" s="651"/>
      <c r="E17" s="651"/>
      <c r="F17" s="115" t="s">
        <v>183</v>
      </c>
      <c r="G17" s="657"/>
      <c r="H17" s="657"/>
      <c r="I17" s="657"/>
      <c r="J17" s="657"/>
      <c r="K17" s="658" t="s">
        <v>188</v>
      </c>
      <c r="L17" s="658"/>
      <c r="V17" s="238"/>
      <c r="W17" s="238"/>
      <c r="X17" s="238"/>
      <c r="Y17" s="238"/>
      <c r="Z17" s="117"/>
      <c r="AA17" s="117"/>
      <c r="AB17" s="117"/>
      <c r="AC17" s="119"/>
      <c r="AD17" s="119"/>
      <c r="AE17" s="119"/>
      <c r="AF17" s="119"/>
    </row>
    <row r="18" spans="2:36" ht="53.25" customHeight="1"/>
    <row r="19" spans="2:36" ht="18.75" customHeight="1" thickBot="1">
      <c r="AF19" s="120" t="s">
        <v>189</v>
      </c>
    </row>
    <row r="20" spans="2:36" ht="30" customHeight="1" thickBot="1">
      <c r="C20" s="588" t="s">
        <v>190</v>
      </c>
      <c r="D20" s="589"/>
      <c r="E20" s="589"/>
      <c r="F20" s="589"/>
      <c r="G20" s="589"/>
      <c r="H20" s="590"/>
      <c r="I20" s="649" t="s">
        <v>191</v>
      </c>
      <c r="J20" s="589"/>
      <c r="K20" s="589"/>
      <c r="L20" s="589"/>
      <c r="M20" s="589"/>
      <c r="N20" s="589"/>
      <c r="O20" s="589"/>
      <c r="P20" s="590"/>
      <c r="Q20" s="649" t="s">
        <v>192</v>
      </c>
      <c r="R20" s="589"/>
      <c r="S20" s="589"/>
      <c r="T20" s="589"/>
      <c r="U20" s="589"/>
      <c r="V20" s="589"/>
      <c r="W20" s="589"/>
      <c r="X20" s="590"/>
      <c r="Y20" s="589" t="s">
        <v>193</v>
      </c>
      <c r="Z20" s="589"/>
      <c r="AA20" s="589"/>
      <c r="AB20" s="589"/>
      <c r="AC20" s="589"/>
      <c r="AD20" s="589"/>
      <c r="AE20" s="589"/>
      <c r="AF20" s="650"/>
    </row>
    <row r="21" spans="2:36" ht="29.25" customHeight="1">
      <c r="C21" s="610" t="s">
        <v>194</v>
      </c>
      <c r="D21" s="611"/>
      <c r="E21" s="611"/>
      <c r="F21" s="611"/>
      <c r="G21" s="611"/>
      <c r="H21" s="612"/>
      <c r="I21" s="122"/>
      <c r="J21" s="613"/>
      <c r="K21" s="613"/>
      <c r="L21" s="613"/>
      <c r="M21" s="613"/>
      <c r="N21" s="613"/>
      <c r="O21" s="613"/>
      <c r="P21" s="121"/>
      <c r="Q21" s="122"/>
      <c r="R21" s="638">
        <f>J21</f>
        <v>0</v>
      </c>
      <c r="S21" s="638"/>
      <c r="T21" s="638"/>
      <c r="U21" s="638"/>
      <c r="V21" s="638"/>
      <c r="W21" s="638"/>
      <c r="X21" s="121"/>
      <c r="Y21" s="639"/>
      <c r="Z21" s="614"/>
      <c r="AA21" s="614"/>
      <c r="AB21" s="614"/>
      <c r="AC21" s="614"/>
      <c r="AD21" s="614"/>
      <c r="AE21" s="614"/>
      <c r="AF21" s="640"/>
    </row>
    <row r="22" spans="2:36" ht="29.25" customHeight="1">
      <c r="C22" s="641" t="s">
        <v>195</v>
      </c>
      <c r="D22" s="642"/>
      <c r="E22" s="642"/>
      <c r="F22" s="642"/>
      <c r="G22" s="642"/>
      <c r="H22" s="643"/>
      <c r="I22" s="239"/>
      <c r="J22" s="644"/>
      <c r="K22" s="644"/>
      <c r="L22" s="644"/>
      <c r="M22" s="644"/>
      <c r="N22" s="644"/>
      <c r="O22" s="644"/>
      <c r="P22" s="123"/>
      <c r="Q22" s="124"/>
      <c r="R22" s="645">
        <f>J22</f>
        <v>0</v>
      </c>
      <c r="S22" s="645"/>
      <c r="T22" s="645"/>
      <c r="U22" s="645"/>
      <c r="V22" s="645"/>
      <c r="W22" s="645"/>
      <c r="X22" s="240"/>
      <c r="Y22" s="646"/>
      <c r="Z22" s="647"/>
      <c r="AA22" s="647"/>
      <c r="AB22" s="647"/>
      <c r="AC22" s="647"/>
      <c r="AD22" s="647"/>
      <c r="AE22" s="647"/>
      <c r="AF22" s="648"/>
    </row>
    <row r="23" spans="2:36" ht="29.25" customHeight="1">
      <c r="C23" s="599" t="s">
        <v>196</v>
      </c>
      <c r="D23" s="600"/>
      <c r="E23" s="600"/>
      <c r="F23" s="600"/>
      <c r="G23" s="600"/>
      <c r="H23" s="601"/>
      <c r="I23" s="624"/>
      <c r="J23" s="625"/>
      <c r="K23" s="625"/>
      <c r="L23" s="625"/>
      <c r="M23" s="625"/>
      <c r="N23" s="625"/>
      <c r="O23" s="625"/>
      <c r="P23" s="626"/>
      <c r="Q23" s="241" t="s">
        <v>197</v>
      </c>
      <c r="R23" s="627"/>
      <c r="S23" s="627"/>
      <c r="T23" s="627"/>
      <c r="U23" s="627"/>
      <c r="V23" s="627"/>
      <c r="W23" s="627"/>
      <c r="X23" s="242"/>
      <c r="Y23" s="628"/>
      <c r="Z23" s="629"/>
      <c r="AA23" s="629"/>
      <c r="AB23" s="629"/>
      <c r="AC23" s="629"/>
      <c r="AD23" s="629"/>
      <c r="AE23" s="629"/>
      <c r="AF23" s="630"/>
    </row>
    <row r="24" spans="2:36" ht="29.25" customHeight="1" thickBot="1">
      <c r="C24" s="631" t="s">
        <v>198</v>
      </c>
      <c r="D24" s="632"/>
      <c r="E24" s="632"/>
      <c r="F24" s="632"/>
      <c r="G24" s="632"/>
      <c r="H24" s="633"/>
      <c r="I24" s="243"/>
      <c r="J24" s="634">
        <f>IFERROR(SUM(J21,J22),"")</f>
        <v>0</v>
      </c>
      <c r="K24" s="634"/>
      <c r="L24" s="634"/>
      <c r="M24" s="634"/>
      <c r="N24" s="634"/>
      <c r="O24" s="634"/>
      <c r="P24" s="244"/>
      <c r="Q24" s="243"/>
      <c r="R24" s="634">
        <f>IFERROR(SUM(R21,R22)-R23,"")</f>
        <v>0</v>
      </c>
      <c r="S24" s="634"/>
      <c r="T24" s="634"/>
      <c r="U24" s="634"/>
      <c r="V24" s="634"/>
      <c r="W24" s="634"/>
      <c r="X24" s="244"/>
      <c r="Y24" s="635"/>
      <c r="Z24" s="636"/>
      <c r="AA24" s="636"/>
      <c r="AB24" s="636"/>
      <c r="AC24" s="636"/>
      <c r="AD24" s="636"/>
      <c r="AE24" s="636"/>
      <c r="AF24" s="637"/>
      <c r="AJ24" s="245"/>
    </row>
    <row r="25" spans="2:36" ht="29.25" customHeight="1">
      <c r="C25" s="610" t="s">
        <v>199</v>
      </c>
      <c r="D25" s="611"/>
      <c r="E25" s="611"/>
      <c r="F25" s="611"/>
      <c r="G25" s="611"/>
      <c r="H25" s="612"/>
      <c r="I25" s="122"/>
      <c r="J25" s="613"/>
      <c r="K25" s="613"/>
      <c r="L25" s="613"/>
      <c r="M25" s="613"/>
      <c r="N25" s="613"/>
      <c r="O25" s="613"/>
      <c r="P25" s="121"/>
      <c r="Q25" s="122"/>
      <c r="R25" s="613"/>
      <c r="S25" s="613"/>
      <c r="T25" s="613"/>
      <c r="U25" s="613"/>
      <c r="V25" s="613"/>
      <c r="W25" s="613"/>
      <c r="X25" s="121"/>
      <c r="Y25" s="614"/>
      <c r="Z25" s="615"/>
      <c r="AA25" s="615"/>
      <c r="AB25" s="615"/>
      <c r="AC25" s="615"/>
      <c r="AD25" s="615"/>
      <c r="AE25" s="615"/>
      <c r="AF25" s="616"/>
      <c r="AJ25" s="245"/>
    </row>
    <row r="26" spans="2:36" ht="29.25" customHeight="1">
      <c r="C26" s="617" t="s">
        <v>200</v>
      </c>
      <c r="D26" s="618"/>
      <c r="E26" s="618"/>
      <c r="F26" s="618"/>
      <c r="G26" s="618"/>
      <c r="H26" s="619"/>
      <c r="I26" s="239"/>
      <c r="J26" s="620"/>
      <c r="K26" s="620"/>
      <c r="L26" s="620"/>
      <c r="M26" s="620"/>
      <c r="N26" s="620"/>
      <c r="O26" s="620"/>
      <c r="P26" s="123"/>
      <c r="Q26" s="239"/>
      <c r="R26" s="620"/>
      <c r="S26" s="620"/>
      <c r="T26" s="620"/>
      <c r="U26" s="620"/>
      <c r="V26" s="620"/>
      <c r="W26" s="620"/>
      <c r="X26" s="123"/>
      <c r="Y26" s="621"/>
      <c r="Z26" s="622"/>
      <c r="AA26" s="622"/>
      <c r="AB26" s="622"/>
      <c r="AC26" s="622"/>
      <c r="AD26" s="622"/>
      <c r="AE26" s="622"/>
      <c r="AF26" s="623"/>
    </row>
    <row r="27" spans="2:36" ht="29.25" customHeight="1" thickBot="1">
      <c r="C27" s="599" t="s">
        <v>201</v>
      </c>
      <c r="D27" s="600"/>
      <c r="E27" s="600"/>
      <c r="F27" s="600"/>
      <c r="G27" s="600"/>
      <c r="H27" s="601"/>
      <c r="I27" s="241"/>
      <c r="J27" s="602">
        <f>SUM(J25:O26)</f>
        <v>0</v>
      </c>
      <c r="K27" s="602"/>
      <c r="L27" s="602"/>
      <c r="M27" s="602"/>
      <c r="N27" s="602"/>
      <c r="O27" s="602"/>
      <c r="P27" s="242"/>
      <c r="Q27" s="241"/>
      <c r="R27" s="602">
        <f>SUM(R25:W26)</f>
        <v>0</v>
      </c>
      <c r="S27" s="602"/>
      <c r="T27" s="602"/>
      <c r="U27" s="602"/>
      <c r="V27" s="602"/>
      <c r="W27" s="602"/>
      <c r="X27" s="242"/>
      <c r="Y27" s="603"/>
      <c r="Z27" s="604"/>
      <c r="AA27" s="604"/>
      <c r="AB27" s="604"/>
      <c r="AC27" s="604"/>
      <c r="AD27" s="604"/>
      <c r="AE27" s="604"/>
      <c r="AF27" s="605"/>
    </row>
    <row r="28" spans="2:36" ht="29.25" customHeight="1" thickBot="1">
      <c r="C28" s="588" t="s">
        <v>202</v>
      </c>
      <c r="D28" s="589"/>
      <c r="E28" s="589"/>
      <c r="F28" s="589"/>
      <c r="G28" s="589"/>
      <c r="H28" s="590"/>
      <c r="I28" s="237" t="s">
        <v>197</v>
      </c>
      <c r="J28" s="606"/>
      <c r="K28" s="606"/>
      <c r="L28" s="606"/>
      <c r="M28" s="606"/>
      <c r="N28" s="606"/>
      <c r="O28" s="606"/>
      <c r="P28" s="246"/>
      <c r="Q28" s="237" t="s">
        <v>197</v>
      </c>
      <c r="R28" s="606"/>
      <c r="S28" s="606"/>
      <c r="T28" s="606"/>
      <c r="U28" s="606"/>
      <c r="V28" s="606"/>
      <c r="W28" s="606"/>
      <c r="X28" s="246"/>
      <c r="Y28" s="607"/>
      <c r="Z28" s="608"/>
      <c r="AA28" s="608"/>
      <c r="AB28" s="608"/>
      <c r="AC28" s="608"/>
      <c r="AD28" s="608"/>
      <c r="AE28" s="608"/>
      <c r="AF28" s="609"/>
    </row>
    <row r="29" spans="2:36" ht="29.25" customHeight="1" thickBot="1">
      <c r="C29" s="588" t="s">
        <v>203</v>
      </c>
      <c r="D29" s="589"/>
      <c r="E29" s="589"/>
      <c r="F29" s="589"/>
      <c r="G29" s="589"/>
      <c r="H29" s="590"/>
      <c r="I29" s="237"/>
      <c r="J29" s="591">
        <f>IFERROR((J24+J27-J28),"")</f>
        <v>0</v>
      </c>
      <c r="K29" s="591"/>
      <c r="L29" s="591"/>
      <c r="M29" s="591"/>
      <c r="N29" s="591"/>
      <c r="O29" s="591"/>
      <c r="P29" s="246"/>
      <c r="Q29" s="237"/>
      <c r="R29" s="591">
        <f>IFERROR((R24+R27-R28),"")</f>
        <v>0</v>
      </c>
      <c r="S29" s="591"/>
      <c r="T29" s="591"/>
      <c r="U29" s="591"/>
      <c r="V29" s="591"/>
      <c r="W29" s="591"/>
      <c r="X29" s="246"/>
      <c r="Y29" s="125" t="s">
        <v>204</v>
      </c>
      <c r="Z29" s="592">
        <f>IFERROR(J29-R29,"")</f>
        <v>0</v>
      </c>
      <c r="AA29" s="592"/>
      <c r="AB29" s="592"/>
      <c r="AC29" s="592"/>
      <c r="AD29" s="592"/>
      <c r="AE29" s="592"/>
      <c r="AF29" s="593"/>
    </row>
    <row r="30" spans="2:36" ht="29.25" customHeight="1" thickBot="1">
      <c r="C30" s="588" t="s">
        <v>205</v>
      </c>
      <c r="D30" s="594"/>
      <c r="E30" s="594"/>
      <c r="F30" s="594"/>
      <c r="G30" s="594"/>
      <c r="H30" s="595"/>
      <c r="I30" s="237"/>
      <c r="J30" s="591" t="str">
        <f>IFERROR(J29/G17,"")</f>
        <v/>
      </c>
      <c r="K30" s="591"/>
      <c r="L30" s="591"/>
      <c r="M30" s="591"/>
      <c r="N30" s="591"/>
      <c r="O30" s="591"/>
      <c r="P30" s="246"/>
      <c r="Q30" s="125"/>
      <c r="R30" s="591" t="str">
        <f>IFERROR(R29/G17,"")</f>
        <v/>
      </c>
      <c r="S30" s="591"/>
      <c r="T30" s="591"/>
      <c r="U30" s="591"/>
      <c r="V30" s="591"/>
      <c r="W30" s="591"/>
      <c r="X30" s="247"/>
      <c r="Y30" s="596"/>
      <c r="Z30" s="597"/>
      <c r="AA30" s="597"/>
      <c r="AB30" s="597"/>
      <c r="AC30" s="597"/>
      <c r="AD30" s="597"/>
      <c r="AE30" s="597"/>
      <c r="AF30" s="598"/>
    </row>
    <row r="31" spans="2:36" ht="6.75" customHeight="1">
      <c r="C31" s="126"/>
      <c r="D31" s="126"/>
      <c r="E31" s="126"/>
      <c r="F31" s="126"/>
      <c r="G31" s="126"/>
      <c r="H31" s="126"/>
      <c r="I31" s="126"/>
      <c r="J31" s="248"/>
      <c r="K31" s="248"/>
      <c r="L31" s="248"/>
      <c r="M31" s="248"/>
      <c r="N31" s="248"/>
      <c r="O31" s="248"/>
      <c r="P31" s="248"/>
      <c r="R31" s="248"/>
      <c r="S31" s="248"/>
      <c r="T31" s="248"/>
      <c r="U31" s="248"/>
      <c r="V31" s="248"/>
      <c r="W31" s="248"/>
      <c r="X31" s="249"/>
      <c r="Y31" s="250"/>
      <c r="Z31" s="251"/>
      <c r="AA31" s="251"/>
      <c r="AB31" s="251"/>
      <c r="AC31" s="251"/>
      <c r="AD31" s="251"/>
      <c r="AE31" s="251"/>
      <c r="AF31" s="251"/>
    </row>
    <row r="32" spans="2:36" ht="15.75" customHeight="1">
      <c r="C32" s="127" t="s">
        <v>206</v>
      </c>
      <c r="D32" s="126"/>
      <c r="E32" s="126"/>
      <c r="F32" s="126"/>
      <c r="G32" s="126"/>
      <c r="H32" s="126"/>
      <c r="I32" s="126"/>
      <c r="J32" s="248"/>
      <c r="K32" s="248"/>
      <c r="L32" s="248"/>
      <c r="M32" s="248"/>
      <c r="N32" s="248"/>
      <c r="O32" s="248"/>
      <c r="P32" s="248"/>
      <c r="R32" s="248"/>
      <c r="S32" s="248"/>
      <c r="T32" s="248"/>
      <c r="U32" s="248"/>
      <c r="V32" s="248"/>
      <c r="W32" s="248"/>
      <c r="X32" s="249"/>
      <c r="Y32" s="250"/>
      <c r="Z32" s="251"/>
      <c r="AA32" s="251"/>
      <c r="AB32" s="251"/>
      <c r="AC32" s="251"/>
      <c r="AD32" s="251"/>
      <c r="AE32" s="251"/>
      <c r="AF32" s="251"/>
    </row>
    <row r="33" spans="3:32" ht="29.25" customHeight="1">
      <c r="C33" s="127"/>
      <c r="D33" s="126"/>
      <c r="E33" s="126"/>
      <c r="F33" s="126"/>
      <c r="G33" s="126"/>
      <c r="H33" s="126"/>
      <c r="I33" s="126"/>
      <c r="J33" s="248"/>
      <c r="K33" s="248"/>
      <c r="L33" s="248"/>
      <c r="M33" s="248"/>
      <c r="N33" s="248"/>
      <c r="O33" s="248"/>
      <c r="P33" s="248"/>
      <c r="R33" s="248"/>
      <c r="S33" s="248"/>
      <c r="T33" s="248"/>
      <c r="U33" s="248"/>
      <c r="V33" s="248"/>
      <c r="W33" s="248"/>
      <c r="X33" s="249"/>
      <c r="Y33" s="250"/>
      <c r="Z33" s="251"/>
      <c r="AA33" s="251"/>
      <c r="AB33" s="251"/>
      <c r="AC33" s="251"/>
      <c r="AD33" s="251"/>
      <c r="AE33" s="251"/>
      <c r="AF33" s="251"/>
    </row>
    <row r="34" spans="3:32" ht="12.6" thickBot="1"/>
    <row r="35" spans="3:32" ht="12.6" thickBot="1">
      <c r="C35" s="236" t="s">
        <v>207</v>
      </c>
      <c r="K35" s="585" t="e">
        <f>R30*G17</f>
        <v>#VALUE!</v>
      </c>
      <c r="L35" s="586"/>
      <c r="M35" s="586"/>
      <c r="N35" s="586"/>
      <c r="O35" s="587"/>
      <c r="S35" s="585">
        <f>R24+R27-R28</f>
        <v>0</v>
      </c>
      <c r="T35" s="586"/>
      <c r="U35" s="586"/>
      <c r="V35" s="586"/>
      <c r="W35" s="587"/>
      <c r="Y35" s="236" t="s">
        <v>208</v>
      </c>
    </row>
    <row r="36" spans="3:32">
      <c r="C36" s="128" t="s">
        <v>209</v>
      </c>
    </row>
  </sheetData>
  <sheetProtection algorithmName="SHA-512" hashValue="y28ATsZ7ZPdiYW3f6AeSMWrSGXmLV3QhEPWnGUskhondLWHVFbiVVFpHGaWxWKGFvSEjs/X1PtW3D2NxnfgCcQ==" saltValue="V0Hq5E+ETBy0fKv72Y3rLQ==" spinCount="100000" sheet="1" objects="1" scenarios="1" selectLockedCells="1"/>
  <mergeCells count="64">
    <mergeCell ref="L1:W1"/>
    <mergeCell ref="D2:AD2"/>
    <mergeCell ref="U4:Y4"/>
    <mergeCell ref="N6:R6"/>
    <mergeCell ref="S6:AD6"/>
    <mergeCell ref="A3:AH3"/>
    <mergeCell ref="C20:H20"/>
    <mergeCell ref="I20:P20"/>
    <mergeCell ref="Q20:X20"/>
    <mergeCell ref="Y20:AF20"/>
    <mergeCell ref="B8:E8"/>
    <mergeCell ref="B10:E10"/>
    <mergeCell ref="B12:E14"/>
    <mergeCell ref="F12:F14"/>
    <mergeCell ref="G12:AF14"/>
    <mergeCell ref="B15:E15"/>
    <mergeCell ref="B17:E17"/>
    <mergeCell ref="G17:J17"/>
    <mergeCell ref="K17:L17"/>
    <mergeCell ref="G15:M15"/>
    <mergeCell ref="G8:AF8"/>
    <mergeCell ref="G10:AF10"/>
    <mergeCell ref="C21:H21"/>
    <mergeCell ref="J21:O21"/>
    <mergeCell ref="R21:W21"/>
    <mergeCell ref="Y21:AF21"/>
    <mergeCell ref="C22:H22"/>
    <mergeCell ref="J22:O22"/>
    <mergeCell ref="R22:W22"/>
    <mergeCell ref="Y22:AF22"/>
    <mergeCell ref="C23:H23"/>
    <mergeCell ref="I23:P23"/>
    <mergeCell ref="R23:W23"/>
    <mergeCell ref="Y23:AF23"/>
    <mergeCell ref="C24:H24"/>
    <mergeCell ref="J24:O24"/>
    <mergeCell ref="R24:W24"/>
    <mergeCell ref="Y24:AF24"/>
    <mergeCell ref="C25:H25"/>
    <mergeCell ref="J25:O25"/>
    <mergeCell ref="R25:W25"/>
    <mergeCell ref="Y25:AF25"/>
    <mergeCell ref="C26:H26"/>
    <mergeCell ref="J26:O26"/>
    <mergeCell ref="R26:W26"/>
    <mergeCell ref="Y26:AF26"/>
    <mergeCell ref="C27:H27"/>
    <mergeCell ref="J27:O27"/>
    <mergeCell ref="R27:W27"/>
    <mergeCell ref="Y27:AF27"/>
    <mergeCell ref="C28:H28"/>
    <mergeCell ref="J28:O28"/>
    <mergeCell ref="R28:W28"/>
    <mergeCell ref="Y28:AF28"/>
    <mergeCell ref="Z29:AF29"/>
    <mergeCell ref="C30:H30"/>
    <mergeCell ref="J30:O30"/>
    <mergeCell ref="R30:W30"/>
    <mergeCell ref="Y30:AF30"/>
    <mergeCell ref="K35:O35"/>
    <mergeCell ref="S35:W35"/>
    <mergeCell ref="C29:H29"/>
    <mergeCell ref="J29:O29"/>
    <mergeCell ref="R29:W29"/>
  </mergeCells>
  <phoneticPr fontId="1"/>
  <conditionalFormatting sqref="G17:J17">
    <cfRule type="expression" dxfId="13" priority="12">
      <formula>$G$17=""</formula>
    </cfRule>
  </conditionalFormatting>
  <conditionalFormatting sqref="G15:M15">
    <cfRule type="expression" dxfId="12" priority="13">
      <formula>$G$15=""</formula>
    </cfRule>
  </conditionalFormatting>
  <conditionalFormatting sqref="G8:AF8">
    <cfRule type="expression" dxfId="11" priority="2">
      <formula>$G$8=""</formula>
    </cfRule>
  </conditionalFormatting>
  <conditionalFormatting sqref="G10:AF10">
    <cfRule type="expression" dxfId="10" priority="1">
      <formula>$G$10=""</formula>
    </cfRule>
  </conditionalFormatting>
  <conditionalFormatting sqref="G12:AF14">
    <cfRule type="expression" dxfId="9" priority="14">
      <formula>$G$12=""</formula>
    </cfRule>
  </conditionalFormatting>
  <conditionalFormatting sqref="J21:O21">
    <cfRule type="expression" dxfId="8" priority="11">
      <formula>$J$21=""</formula>
    </cfRule>
  </conditionalFormatting>
  <conditionalFormatting sqref="J22:O22">
    <cfRule type="expression" dxfId="7" priority="10">
      <formula>$J$22=""</formula>
    </cfRule>
  </conditionalFormatting>
  <conditionalFormatting sqref="J25:O25">
    <cfRule type="expression" dxfId="6" priority="8">
      <formula>$J$25=""</formula>
    </cfRule>
  </conditionalFormatting>
  <conditionalFormatting sqref="J26:O26">
    <cfRule type="expression" dxfId="5" priority="6">
      <formula>$J$26=""</formula>
    </cfRule>
  </conditionalFormatting>
  <conditionalFormatting sqref="J28:O28">
    <cfRule type="expression" dxfId="4" priority="4">
      <formula>$J$28=""</formula>
    </cfRule>
  </conditionalFormatting>
  <conditionalFormatting sqref="R23:W23">
    <cfRule type="expression" dxfId="3" priority="9">
      <formula>$R$23=""</formula>
    </cfRule>
  </conditionalFormatting>
  <conditionalFormatting sqref="R25:W25">
    <cfRule type="expression" dxfId="2" priority="7">
      <formula>$R$25=""</formula>
    </cfRule>
  </conditionalFormatting>
  <conditionalFormatting sqref="R26:W26">
    <cfRule type="expression" dxfId="1" priority="5">
      <formula>$R$26=""</formula>
    </cfRule>
  </conditionalFormatting>
  <conditionalFormatting sqref="R28:W28">
    <cfRule type="expression" dxfId="0" priority="3">
      <formula>$R$28=""</formula>
    </cfRule>
  </conditionalFormatting>
  <pageMargins left="0.55118110236220474" right="0.35433070866141736" top="0.62992125984251968" bottom="0.43307086614173229" header="0.27559055118110237" footer="0.51181102362204722"/>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C08BB-032B-4DA8-A5F0-92A355D69E7E}">
  <sheetPr>
    <tabColor rgb="FFFFFF99"/>
  </sheetPr>
  <dimension ref="A1"/>
  <sheetViews>
    <sheetView showGridLines="0" view="pageBreakPreview" zoomScaleNormal="100" zoomScaleSheetLayoutView="100" workbookViewId="0">
      <selection activeCell="P9" sqref="P9"/>
    </sheetView>
  </sheetViews>
  <sheetFormatPr defaultRowHeight="18"/>
  <cols>
    <col min="1" max="13" width="8.69921875" customWidth="1"/>
    <col min="14" max="14" width="9" customWidth="1"/>
  </cols>
  <sheetData/>
  <sheetProtection algorithmName="SHA-512" hashValue="+4fU0CIc0d0ifcW3aeNRirgZ3Iaj9syqi5nYHvWw2ffzmU8tn6sdOv7oJJhCqGJ6EosbzayvTbRqZUqwTKscEw==" saltValue="s4AB5XHppz8VosmZc7219w==" spinCount="100000" sheet="1" objects="1" scenarios="1" selectLockedCells="1"/>
  <phoneticPr fontId="1"/>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3965D-74CA-4DE1-934F-F027E44B0CFD}">
  <sheetPr>
    <tabColor rgb="FFCD9BFF"/>
  </sheetPr>
  <dimension ref="A1:H64"/>
  <sheetViews>
    <sheetView showGridLines="0" view="pageBreakPreview" zoomScaleNormal="100" zoomScaleSheetLayoutView="100" workbookViewId="0">
      <selection activeCell="J13" sqref="J13"/>
    </sheetView>
  </sheetViews>
  <sheetFormatPr defaultRowHeight="18"/>
  <cols>
    <col min="1" max="1" width="6.69921875" customWidth="1"/>
    <col min="2" max="2" width="3.59765625" customWidth="1"/>
    <col min="3" max="3" width="3.69921875" customWidth="1"/>
    <col min="4" max="4" width="4.09765625" style="145" customWidth="1"/>
    <col min="5" max="5" width="66.3984375" customWidth="1"/>
    <col min="6" max="6" width="15.59765625" customWidth="1"/>
    <col min="7" max="7" width="3.59765625" customWidth="1"/>
  </cols>
  <sheetData>
    <row r="1" spans="1:6" ht="18.75" customHeight="1">
      <c r="A1" s="144" t="s">
        <v>970</v>
      </c>
      <c r="B1" s="144"/>
      <c r="F1" s="146"/>
    </row>
    <row r="2" spans="1:6" ht="24" customHeight="1">
      <c r="A2" s="147" t="s">
        <v>971</v>
      </c>
      <c r="B2" s="144"/>
    </row>
    <row r="3" spans="1:6">
      <c r="A3" s="148" t="s">
        <v>972</v>
      </c>
      <c r="B3" s="149"/>
    </row>
    <row r="4" spans="1:6" ht="20.25" customHeight="1" thickBot="1">
      <c r="A4" s="150" t="s">
        <v>973</v>
      </c>
      <c r="B4" s="149"/>
      <c r="F4" s="151" t="s">
        <v>974</v>
      </c>
    </row>
    <row r="5" spans="1:6" ht="18.600000000000001" thickBot="1">
      <c r="A5" s="152"/>
      <c r="B5" s="153"/>
      <c r="C5" s="153"/>
      <c r="D5" s="154"/>
      <c r="E5" s="155" t="s">
        <v>975</v>
      </c>
      <c r="F5" s="156" t="s">
        <v>976</v>
      </c>
    </row>
    <row r="6" spans="1:6" ht="19.95" customHeight="1">
      <c r="A6" s="315" t="s">
        <v>977</v>
      </c>
      <c r="B6" s="318" t="s">
        <v>1047</v>
      </c>
      <c r="C6" s="338" t="s">
        <v>1048</v>
      </c>
      <c r="D6" s="157" t="s">
        <v>284</v>
      </c>
      <c r="E6" s="158" t="s">
        <v>978</v>
      </c>
      <c r="F6" s="159"/>
    </row>
    <row r="7" spans="1:6">
      <c r="A7" s="316"/>
      <c r="B7" s="319"/>
      <c r="C7" s="339"/>
      <c r="D7" s="160" t="s">
        <v>895</v>
      </c>
      <c r="E7" s="158" t="s">
        <v>979</v>
      </c>
      <c r="F7" s="161"/>
    </row>
    <row r="8" spans="1:6">
      <c r="A8" s="316"/>
      <c r="B8" s="319"/>
      <c r="C8" s="339"/>
      <c r="D8" s="160" t="s">
        <v>980</v>
      </c>
      <c r="E8" s="158" t="s">
        <v>981</v>
      </c>
      <c r="F8" s="162"/>
    </row>
    <row r="9" spans="1:6">
      <c r="A9" s="316"/>
      <c r="B9" s="319"/>
      <c r="C9" s="339"/>
      <c r="D9" s="160" t="s">
        <v>896</v>
      </c>
      <c r="E9" s="163" t="s">
        <v>982</v>
      </c>
      <c r="F9" s="162"/>
    </row>
    <row r="10" spans="1:6" ht="26.4" customHeight="1">
      <c r="A10" s="316"/>
      <c r="B10" s="319"/>
      <c r="C10" s="339"/>
      <c r="D10" s="160" t="s">
        <v>897</v>
      </c>
      <c r="E10" s="164" t="s">
        <v>1395</v>
      </c>
      <c r="F10" s="162"/>
    </row>
    <row r="11" spans="1:6" ht="21" customHeight="1">
      <c r="A11" s="316"/>
      <c r="B11" s="319"/>
      <c r="C11" s="339"/>
      <c r="D11" s="165" t="s">
        <v>898</v>
      </c>
      <c r="E11" s="166" t="s">
        <v>983</v>
      </c>
      <c r="F11" s="167"/>
    </row>
    <row r="12" spans="1:6" ht="36.6" customHeight="1">
      <c r="A12" s="316"/>
      <c r="B12" s="319"/>
      <c r="C12" s="339"/>
      <c r="D12" s="168" t="s">
        <v>899</v>
      </c>
      <c r="E12" s="166" t="s">
        <v>984</v>
      </c>
      <c r="F12" s="169"/>
    </row>
    <row r="13" spans="1:6" ht="19.5" customHeight="1">
      <c r="A13" s="316"/>
      <c r="B13" s="319"/>
      <c r="C13" s="339"/>
      <c r="D13" s="321" t="s">
        <v>900</v>
      </c>
      <c r="E13" s="170" t="s">
        <v>985</v>
      </c>
      <c r="F13" s="171"/>
    </row>
    <row r="14" spans="1:6" ht="26.4">
      <c r="A14" s="316"/>
      <c r="B14" s="319"/>
      <c r="C14" s="339"/>
      <c r="D14" s="322"/>
      <c r="E14" s="172" t="s">
        <v>986</v>
      </c>
      <c r="F14" s="173"/>
    </row>
    <row r="15" spans="1:6" ht="25.5" customHeight="1">
      <c r="A15" s="316"/>
      <c r="B15" s="319"/>
      <c r="C15" s="339"/>
      <c r="D15" s="322"/>
      <c r="E15" s="174" t="s">
        <v>987</v>
      </c>
      <c r="F15" s="175"/>
    </row>
    <row r="16" spans="1:6" ht="26.4">
      <c r="A16" s="316"/>
      <c r="B16" s="319"/>
      <c r="C16" s="339"/>
      <c r="D16" s="323"/>
      <c r="E16" s="176" t="s">
        <v>988</v>
      </c>
      <c r="F16" s="177"/>
    </row>
    <row r="17" spans="1:8" ht="26.4">
      <c r="A17" s="316"/>
      <c r="B17" s="319"/>
      <c r="C17" s="339"/>
      <c r="D17" s="160" t="s">
        <v>989</v>
      </c>
      <c r="E17" s="163" t="s">
        <v>990</v>
      </c>
      <c r="F17" s="162"/>
    </row>
    <row r="18" spans="1:8" ht="17.25" customHeight="1">
      <c r="A18" s="316"/>
      <c r="B18" s="319"/>
      <c r="C18" s="339"/>
      <c r="D18" s="160" t="s">
        <v>991</v>
      </c>
      <c r="E18" s="163" t="s">
        <v>992</v>
      </c>
      <c r="F18" s="178"/>
    </row>
    <row r="19" spans="1:8" ht="24">
      <c r="A19" s="316"/>
      <c r="B19" s="319"/>
      <c r="C19" s="339"/>
      <c r="D19" s="160" t="s">
        <v>993</v>
      </c>
      <c r="E19" s="163" t="s">
        <v>1137</v>
      </c>
      <c r="F19" s="162"/>
    </row>
    <row r="20" spans="1:8" ht="17.25" customHeight="1" thickBot="1">
      <c r="A20" s="316"/>
      <c r="B20" s="320"/>
      <c r="C20" s="339"/>
      <c r="D20" s="179" t="s">
        <v>994</v>
      </c>
      <c r="E20" s="180" t="s">
        <v>995</v>
      </c>
      <c r="F20" s="181"/>
    </row>
    <row r="21" spans="1:8" ht="15" customHeight="1">
      <c r="A21" s="316"/>
      <c r="B21" s="324"/>
      <c r="C21" s="340"/>
      <c r="D21" s="182" t="s">
        <v>996</v>
      </c>
      <c r="E21" s="183" t="s">
        <v>997</v>
      </c>
      <c r="F21" s="210"/>
      <c r="G21" s="184"/>
      <c r="H21" s="184"/>
    </row>
    <row r="22" spans="1:8" ht="15" customHeight="1">
      <c r="A22" s="316"/>
      <c r="B22" s="325"/>
      <c r="C22" s="340"/>
      <c r="D22" s="160" t="s">
        <v>998</v>
      </c>
      <c r="E22" s="183" t="s">
        <v>999</v>
      </c>
      <c r="F22" s="211"/>
      <c r="G22" s="185" t="s">
        <v>1000</v>
      </c>
      <c r="H22" s="184"/>
    </row>
    <row r="23" spans="1:8" ht="15" customHeight="1">
      <c r="A23" s="316"/>
      <c r="B23" s="325"/>
      <c r="C23" s="340"/>
      <c r="D23" s="160" t="s">
        <v>1001</v>
      </c>
      <c r="E23" s="183" t="s">
        <v>1002</v>
      </c>
      <c r="F23" s="211"/>
      <c r="G23" s="185">
        <v>7</v>
      </c>
      <c r="H23" s="184"/>
    </row>
    <row r="24" spans="1:8" ht="15" customHeight="1" thickBot="1">
      <c r="A24" s="317"/>
      <c r="B24" s="326"/>
      <c r="C24" s="341"/>
      <c r="D24" s="186" t="s">
        <v>1003</v>
      </c>
      <c r="E24" s="187" t="s">
        <v>1004</v>
      </c>
      <c r="F24" s="212"/>
      <c r="G24" s="184"/>
      <c r="H24" s="184"/>
    </row>
    <row r="25" spans="1:8" ht="17.25" customHeight="1" thickTop="1">
      <c r="A25" s="327" t="s">
        <v>1005</v>
      </c>
      <c r="B25" s="328"/>
      <c r="C25" s="329"/>
      <c r="D25" s="168" t="s">
        <v>1006</v>
      </c>
      <c r="E25" s="188" t="s">
        <v>1007</v>
      </c>
      <c r="F25" s="189"/>
    </row>
    <row r="26" spans="1:8" ht="17.25" customHeight="1">
      <c r="A26" s="327"/>
      <c r="B26" s="328"/>
      <c r="C26" s="329"/>
      <c r="D26" s="160" t="s">
        <v>1008</v>
      </c>
      <c r="E26" s="190" t="s">
        <v>1009</v>
      </c>
      <c r="F26" s="191"/>
    </row>
    <row r="27" spans="1:8" ht="17.25" customHeight="1">
      <c r="A27" s="327"/>
      <c r="B27" s="328"/>
      <c r="C27" s="329"/>
      <c r="D27" s="192" t="s">
        <v>1010</v>
      </c>
      <c r="E27" s="193" t="s">
        <v>1011</v>
      </c>
      <c r="F27" s="191"/>
    </row>
    <row r="28" spans="1:8" ht="17.25" customHeight="1">
      <c r="A28" s="327"/>
      <c r="B28" s="328"/>
      <c r="C28" s="329"/>
      <c r="D28" s="192" t="s">
        <v>1012</v>
      </c>
      <c r="E28" s="193" t="s">
        <v>1013</v>
      </c>
      <c r="F28" s="191"/>
    </row>
    <row r="29" spans="1:8" ht="17.25" customHeight="1">
      <c r="A29" s="327"/>
      <c r="B29" s="328"/>
      <c r="C29" s="329"/>
      <c r="D29" s="192" t="s">
        <v>1014</v>
      </c>
      <c r="E29" s="193" t="s">
        <v>1015</v>
      </c>
      <c r="F29" s="216"/>
    </row>
    <row r="30" spans="1:8" ht="17.25" customHeight="1">
      <c r="A30" s="327"/>
      <c r="B30" s="328"/>
      <c r="C30" s="329"/>
      <c r="D30" s="333" t="s">
        <v>1016</v>
      </c>
      <c r="E30" s="194" t="s">
        <v>1017</v>
      </c>
      <c r="F30" s="195"/>
    </row>
    <row r="31" spans="1:8" ht="17.25" customHeight="1">
      <c r="A31" s="327"/>
      <c r="B31" s="328"/>
      <c r="C31" s="329"/>
      <c r="D31" s="334"/>
      <c r="E31" s="194" t="s">
        <v>1018</v>
      </c>
      <c r="F31" s="195"/>
    </row>
    <row r="32" spans="1:8" ht="17.25" customHeight="1">
      <c r="A32" s="327"/>
      <c r="B32" s="328"/>
      <c r="C32" s="329"/>
      <c r="D32" s="334"/>
      <c r="E32" s="196" t="s">
        <v>1019</v>
      </c>
      <c r="F32" s="197"/>
    </row>
    <row r="33" spans="1:6" ht="17.25" customHeight="1">
      <c r="A33" s="327"/>
      <c r="B33" s="328"/>
      <c r="C33" s="329"/>
      <c r="D33" s="334"/>
      <c r="E33" s="196" t="s">
        <v>1020</v>
      </c>
      <c r="F33" s="197"/>
    </row>
    <row r="34" spans="1:6" ht="17.25" customHeight="1">
      <c r="A34" s="327"/>
      <c r="B34" s="328"/>
      <c r="C34" s="329"/>
      <c r="D34" s="334"/>
      <c r="E34" s="196" t="s">
        <v>1021</v>
      </c>
      <c r="F34" s="197"/>
    </row>
    <row r="35" spans="1:6" ht="17.25" customHeight="1">
      <c r="A35" s="327"/>
      <c r="B35" s="328"/>
      <c r="C35" s="329"/>
      <c r="D35" s="334"/>
      <c r="E35" s="196" t="s">
        <v>1022</v>
      </c>
      <c r="F35" s="197"/>
    </row>
    <row r="36" spans="1:6" ht="17.25" customHeight="1">
      <c r="A36" s="327"/>
      <c r="B36" s="328"/>
      <c r="C36" s="329"/>
      <c r="D36" s="334"/>
      <c r="E36" s="198" t="s">
        <v>1023</v>
      </c>
      <c r="F36" s="342"/>
    </row>
    <row r="37" spans="1:6" ht="17.25" customHeight="1">
      <c r="A37" s="327"/>
      <c r="B37" s="328"/>
      <c r="C37" s="329"/>
      <c r="D37" s="335"/>
      <c r="E37" s="199" t="s">
        <v>1024</v>
      </c>
      <c r="F37" s="343"/>
    </row>
    <row r="38" spans="1:6" ht="17.25" customHeight="1">
      <c r="A38" s="327"/>
      <c r="B38" s="328"/>
      <c r="C38" s="329"/>
      <c r="D38" s="192" t="s">
        <v>1025</v>
      </c>
      <c r="E38" s="200" t="s">
        <v>1026</v>
      </c>
      <c r="F38" s="216"/>
    </row>
    <row r="39" spans="1:6" ht="17.25" customHeight="1">
      <c r="A39" s="327"/>
      <c r="B39" s="328"/>
      <c r="C39" s="329"/>
      <c r="D39" s="192" t="s">
        <v>1027</v>
      </c>
      <c r="E39" s="193" t="s">
        <v>1028</v>
      </c>
      <c r="F39" s="201"/>
    </row>
    <row r="40" spans="1:6" ht="17.25" customHeight="1">
      <c r="A40" s="327"/>
      <c r="B40" s="328"/>
      <c r="C40" s="329"/>
      <c r="D40" s="192" t="s">
        <v>1029</v>
      </c>
      <c r="E40" s="202" t="s">
        <v>1030</v>
      </c>
      <c r="F40" s="201"/>
    </row>
    <row r="41" spans="1:6" ht="17.25" customHeight="1" thickBot="1">
      <c r="A41" s="330"/>
      <c r="B41" s="331"/>
      <c r="C41" s="332"/>
      <c r="D41" s="179" t="s">
        <v>1031</v>
      </c>
      <c r="E41" s="180" t="s">
        <v>1032</v>
      </c>
      <c r="F41" s="203"/>
    </row>
    <row r="42" spans="1:6" ht="7.2" customHeight="1">
      <c r="A42" s="214"/>
      <c r="B42" s="214"/>
      <c r="C42" s="214"/>
      <c r="D42" s="204"/>
      <c r="E42" s="205"/>
      <c r="F42" s="215"/>
    </row>
    <row r="43" spans="1:6" ht="30.6" customHeight="1">
      <c r="A43" s="254" t="s">
        <v>1033</v>
      </c>
      <c r="B43" s="344" t="s">
        <v>1034</v>
      </c>
      <c r="C43" s="344"/>
      <c r="D43" s="344"/>
      <c r="E43" s="344"/>
      <c r="F43" s="344"/>
    </row>
    <row r="44" spans="1:6" s="145" customFormat="1" ht="30" customHeight="1">
      <c r="A44" s="255" t="s">
        <v>1035</v>
      </c>
      <c r="B44" s="344" t="s">
        <v>1036</v>
      </c>
      <c r="C44" s="344"/>
      <c r="D44" s="344"/>
      <c r="E44" s="344"/>
      <c r="F44" s="344"/>
    </row>
    <row r="45" spans="1:6" s="145" customFormat="1" ht="30" customHeight="1">
      <c r="A45" s="255" t="s">
        <v>1037</v>
      </c>
      <c r="B45" s="344" t="s">
        <v>1038</v>
      </c>
      <c r="C45" s="344"/>
      <c r="D45" s="344"/>
      <c r="E45" s="344"/>
      <c r="F45" s="344"/>
    </row>
    <row r="46" spans="1:6" s="145" customFormat="1" ht="30" customHeight="1">
      <c r="A46" s="255" t="s">
        <v>1039</v>
      </c>
      <c r="B46" s="344" t="s">
        <v>1040</v>
      </c>
      <c r="C46" s="344"/>
      <c r="D46" s="344"/>
      <c r="E46" s="344"/>
      <c r="F46" s="344"/>
    </row>
    <row r="47" spans="1:6" s="145" customFormat="1" ht="15" customHeight="1">
      <c r="A47" s="255" t="s">
        <v>1041</v>
      </c>
      <c r="B47" s="344" t="s">
        <v>1042</v>
      </c>
      <c r="C47" s="344"/>
      <c r="D47" s="344"/>
      <c r="E47" s="344"/>
      <c r="F47" s="344"/>
    </row>
    <row r="48" spans="1:6" s="145" customFormat="1" ht="15" customHeight="1">
      <c r="A48" s="256" t="s">
        <v>1043</v>
      </c>
      <c r="B48" s="336" t="s">
        <v>1138</v>
      </c>
      <c r="C48" s="336"/>
      <c r="D48" s="336"/>
      <c r="E48" s="336"/>
      <c r="F48" s="336"/>
    </row>
    <row r="49" spans="1:6" s="145" customFormat="1" ht="15" customHeight="1">
      <c r="A49" s="256" t="s">
        <v>1044</v>
      </c>
      <c r="B49" s="336" t="s">
        <v>1139</v>
      </c>
      <c r="C49" s="336"/>
      <c r="D49" s="336"/>
      <c r="E49" s="336"/>
      <c r="F49" s="336"/>
    </row>
    <row r="50" spans="1:6" ht="15" customHeight="1">
      <c r="A50" s="255" t="s">
        <v>1045</v>
      </c>
      <c r="B50" s="206" t="s">
        <v>1046</v>
      </c>
      <c r="C50" s="206"/>
      <c r="D50" s="206"/>
      <c r="E50" s="206"/>
      <c r="F50" s="206"/>
    </row>
    <row r="51" spans="1:6">
      <c r="A51" s="204"/>
      <c r="B51" s="204"/>
      <c r="C51" s="204"/>
      <c r="D51" s="214"/>
      <c r="E51" s="205"/>
      <c r="F51" s="215"/>
    </row>
    <row r="52" spans="1:6">
      <c r="A52" s="204"/>
      <c r="B52" s="204"/>
      <c r="C52" s="204"/>
      <c r="D52" s="214"/>
      <c r="E52" s="205"/>
      <c r="F52" s="337"/>
    </row>
    <row r="53" spans="1:6">
      <c r="A53" s="204"/>
      <c r="B53" s="204"/>
      <c r="C53" s="204"/>
      <c r="D53"/>
      <c r="E53" s="207"/>
      <c r="F53" s="337"/>
    </row>
    <row r="54" spans="1:6">
      <c r="A54" s="204"/>
      <c r="B54" s="204"/>
      <c r="C54" s="204"/>
      <c r="D54" s="214"/>
      <c r="E54" s="208"/>
      <c r="F54" s="215"/>
    </row>
    <row r="55" spans="1:6">
      <c r="A55" s="204"/>
      <c r="B55" s="204"/>
      <c r="C55" s="204"/>
      <c r="D55" s="214"/>
      <c r="E55" s="208"/>
      <c r="F55" s="215"/>
    </row>
    <row r="56" spans="1:6">
      <c r="A56" s="204"/>
      <c r="B56" s="204"/>
      <c r="C56" s="204"/>
      <c r="D56" s="214"/>
      <c r="E56" s="208"/>
      <c r="F56" s="184"/>
    </row>
    <row r="57" spans="1:6">
      <c r="A57" s="204"/>
      <c r="B57" s="204"/>
      <c r="C57" s="204"/>
      <c r="D57" s="214"/>
      <c r="E57" s="209"/>
      <c r="F57" s="184"/>
    </row>
    <row r="58" spans="1:6">
      <c r="A58" s="204"/>
      <c r="B58" s="204"/>
      <c r="C58" s="204"/>
      <c r="D58" s="214"/>
      <c r="E58" s="209"/>
      <c r="F58" s="184"/>
    </row>
    <row r="59" spans="1:6">
      <c r="A59" s="204"/>
      <c r="B59" s="204"/>
      <c r="C59" s="204"/>
      <c r="D59" s="214"/>
      <c r="E59" s="209"/>
      <c r="F59" s="184"/>
    </row>
    <row r="60" spans="1:6">
      <c r="A60" s="204"/>
      <c r="B60" s="204"/>
      <c r="C60" s="204"/>
      <c r="D60" s="214"/>
      <c r="E60" s="209"/>
      <c r="F60" s="184"/>
    </row>
    <row r="61" spans="1:6">
      <c r="A61" s="204"/>
      <c r="B61" s="204"/>
      <c r="C61" s="204"/>
      <c r="D61" s="214"/>
      <c r="E61" s="209"/>
      <c r="F61" s="184"/>
    </row>
    <row r="62" spans="1:6">
      <c r="A62" s="204"/>
      <c r="B62" s="204"/>
      <c r="C62" s="204"/>
      <c r="D62" s="214"/>
      <c r="E62" s="209"/>
      <c r="F62" s="184"/>
    </row>
    <row r="63" spans="1:6">
      <c r="A63" s="204"/>
      <c r="B63" s="204"/>
      <c r="C63" s="204"/>
      <c r="D63" s="214"/>
      <c r="E63" s="209"/>
      <c r="F63" s="184"/>
    </row>
    <row r="64" spans="1:6">
      <c r="A64" s="204"/>
      <c r="B64" s="204"/>
      <c r="C64" s="204"/>
      <c r="D64" s="204"/>
      <c r="E64" s="209"/>
      <c r="F64" s="184"/>
    </row>
  </sheetData>
  <sheetProtection algorithmName="SHA-512" hashValue="kc5TG/AQYwteim5SllpHbJKBRl/9e9CSRCKWOTMTCx8xdlERsxOVbZutC/0u2/3e6E413IiZ4N3N4zwzunhYew==" saltValue="rpJt0RCAWT0jACBDcg0DCQ==" spinCount="100000" sheet="1" objects="1" scenarios="1" selectLockedCells="1"/>
  <mergeCells count="17">
    <mergeCell ref="B48:F48"/>
    <mergeCell ref="B49:F49"/>
    <mergeCell ref="F52:F53"/>
    <mergeCell ref="C6:C20"/>
    <mergeCell ref="C21:C24"/>
    <mergeCell ref="F36:F37"/>
    <mergeCell ref="B43:F43"/>
    <mergeCell ref="B44:F44"/>
    <mergeCell ref="B45:F45"/>
    <mergeCell ref="B46:F46"/>
    <mergeCell ref="B47:F47"/>
    <mergeCell ref="A6:A24"/>
    <mergeCell ref="B6:B20"/>
    <mergeCell ref="D13:D16"/>
    <mergeCell ref="B21:B24"/>
    <mergeCell ref="A25:C41"/>
    <mergeCell ref="D30:D37"/>
  </mergeCells>
  <phoneticPr fontId="1"/>
  <pageMargins left="0.70866141732283472" right="0" top="0.55118110236220474" bottom="0.19685039370078741"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5</xdr:col>
                    <xdr:colOff>502920</xdr:colOff>
                    <xdr:row>5</xdr:row>
                    <xdr:rowOff>7620</xdr:rowOff>
                  </from>
                  <to>
                    <xdr:col>5</xdr:col>
                    <xdr:colOff>723900</xdr:colOff>
                    <xdr:row>5</xdr:row>
                    <xdr:rowOff>251460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5</xdr:col>
                    <xdr:colOff>502920</xdr:colOff>
                    <xdr:row>6</xdr:row>
                    <xdr:rowOff>7620</xdr:rowOff>
                  </from>
                  <to>
                    <xdr:col>5</xdr:col>
                    <xdr:colOff>723900</xdr:colOff>
                    <xdr:row>7</xdr:row>
                    <xdr:rowOff>7620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5</xdr:col>
                    <xdr:colOff>502920</xdr:colOff>
                    <xdr:row>7</xdr:row>
                    <xdr:rowOff>7620</xdr:rowOff>
                  </from>
                  <to>
                    <xdr:col>5</xdr:col>
                    <xdr:colOff>723900</xdr:colOff>
                    <xdr:row>8</xdr:row>
                    <xdr:rowOff>7620</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5</xdr:col>
                    <xdr:colOff>502920</xdr:colOff>
                    <xdr:row>8</xdr:row>
                    <xdr:rowOff>7620</xdr:rowOff>
                  </from>
                  <to>
                    <xdr:col>5</xdr:col>
                    <xdr:colOff>723900</xdr:colOff>
                    <xdr:row>9</xdr:row>
                    <xdr:rowOff>7620</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5</xdr:col>
                    <xdr:colOff>502920</xdr:colOff>
                    <xdr:row>9</xdr:row>
                    <xdr:rowOff>45720</xdr:rowOff>
                  </from>
                  <to>
                    <xdr:col>5</xdr:col>
                    <xdr:colOff>723900</xdr:colOff>
                    <xdr:row>9</xdr:row>
                    <xdr:rowOff>281940</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1</xdr:col>
                    <xdr:colOff>30480</xdr:colOff>
                    <xdr:row>14</xdr:row>
                    <xdr:rowOff>7620</xdr:rowOff>
                  </from>
                  <to>
                    <xdr:col>1</xdr:col>
                    <xdr:colOff>251460</xdr:colOff>
                    <xdr:row>14</xdr:row>
                    <xdr:rowOff>266700</xdr:rowOff>
                  </to>
                </anchor>
              </controlPr>
            </control>
          </mc:Choice>
        </mc:AlternateContent>
        <mc:AlternateContent xmlns:mc="http://schemas.openxmlformats.org/markup-compatibility/2006">
          <mc:Choice Requires="x14">
            <control shapeId="13319" r:id="rId10" name="Check Box 7">
              <controlPr defaultSize="0" autoFill="0" autoLine="0" autoPict="0">
                <anchor moveWithCells="1">
                  <from>
                    <xdr:col>2</xdr:col>
                    <xdr:colOff>38100</xdr:colOff>
                    <xdr:row>14</xdr:row>
                    <xdr:rowOff>99060</xdr:rowOff>
                  </from>
                  <to>
                    <xdr:col>2</xdr:col>
                    <xdr:colOff>259080</xdr:colOff>
                    <xdr:row>15</xdr:row>
                    <xdr:rowOff>22860</xdr:rowOff>
                  </to>
                </anchor>
              </controlPr>
            </control>
          </mc:Choice>
        </mc:AlternateContent>
        <mc:AlternateContent xmlns:mc="http://schemas.openxmlformats.org/markup-compatibility/2006">
          <mc:Choice Requires="x14">
            <control shapeId="13320" r:id="rId11" name="Check Box 8">
              <controlPr defaultSize="0" autoFill="0" autoLine="0" autoPict="0">
                <anchor moveWithCells="1">
                  <from>
                    <xdr:col>5</xdr:col>
                    <xdr:colOff>502920</xdr:colOff>
                    <xdr:row>10</xdr:row>
                    <xdr:rowOff>7620</xdr:rowOff>
                  </from>
                  <to>
                    <xdr:col>5</xdr:col>
                    <xdr:colOff>723900</xdr:colOff>
                    <xdr:row>10</xdr:row>
                    <xdr:rowOff>259080</xdr:rowOff>
                  </to>
                </anchor>
              </controlPr>
            </control>
          </mc:Choice>
        </mc:AlternateContent>
        <mc:AlternateContent xmlns:mc="http://schemas.openxmlformats.org/markup-compatibility/2006">
          <mc:Choice Requires="x14">
            <control shapeId="13321" r:id="rId12" name="Check Box 9">
              <controlPr defaultSize="0" autoFill="0" autoLine="0" autoPict="0">
                <anchor moveWithCells="1">
                  <from>
                    <xdr:col>5</xdr:col>
                    <xdr:colOff>495300</xdr:colOff>
                    <xdr:row>13</xdr:row>
                    <xdr:rowOff>7620</xdr:rowOff>
                  </from>
                  <to>
                    <xdr:col>5</xdr:col>
                    <xdr:colOff>716280</xdr:colOff>
                    <xdr:row>13</xdr:row>
                    <xdr:rowOff>259080</xdr:rowOff>
                  </to>
                </anchor>
              </controlPr>
            </control>
          </mc:Choice>
        </mc:AlternateContent>
        <mc:AlternateContent xmlns:mc="http://schemas.openxmlformats.org/markup-compatibility/2006">
          <mc:Choice Requires="x14">
            <control shapeId="13322" r:id="rId13" name="Check Box 10">
              <controlPr defaultSize="0" autoFill="0" autoLine="0" autoPict="0">
                <anchor moveWithCells="1">
                  <from>
                    <xdr:col>5</xdr:col>
                    <xdr:colOff>495300</xdr:colOff>
                    <xdr:row>14</xdr:row>
                    <xdr:rowOff>7620</xdr:rowOff>
                  </from>
                  <to>
                    <xdr:col>5</xdr:col>
                    <xdr:colOff>716280</xdr:colOff>
                    <xdr:row>14</xdr:row>
                    <xdr:rowOff>259080</xdr:rowOff>
                  </to>
                </anchor>
              </controlPr>
            </control>
          </mc:Choice>
        </mc:AlternateContent>
        <mc:AlternateContent xmlns:mc="http://schemas.openxmlformats.org/markup-compatibility/2006">
          <mc:Choice Requires="x14">
            <control shapeId="13323" r:id="rId14" name="Check Box 11">
              <controlPr defaultSize="0" autoFill="0" autoLine="0" autoPict="0">
                <anchor moveWithCells="1">
                  <from>
                    <xdr:col>5</xdr:col>
                    <xdr:colOff>495300</xdr:colOff>
                    <xdr:row>15</xdr:row>
                    <xdr:rowOff>7620</xdr:rowOff>
                  </from>
                  <to>
                    <xdr:col>5</xdr:col>
                    <xdr:colOff>716280</xdr:colOff>
                    <xdr:row>15</xdr:row>
                    <xdr:rowOff>259080</xdr:rowOff>
                  </to>
                </anchor>
              </controlPr>
            </control>
          </mc:Choice>
        </mc:AlternateContent>
        <mc:AlternateContent xmlns:mc="http://schemas.openxmlformats.org/markup-compatibility/2006">
          <mc:Choice Requires="x14">
            <control shapeId="13324" r:id="rId15" name="Check Box 12">
              <controlPr defaultSize="0" autoFill="0" autoLine="0" autoPict="0">
                <anchor moveWithCells="1">
                  <from>
                    <xdr:col>5</xdr:col>
                    <xdr:colOff>495300</xdr:colOff>
                    <xdr:row>16</xdr:row>
                    <xdr:rowOff>7620</xdr:rowOff>
                  </from>
                  <to>
                    <xdr:col>5</xdr:col>
                    <xdr:colOff>716280</xdr:colOff>
                    <xdr:row>16</xdr:row>
                    <xdr:rowOff>259080</xdr:rowOff>
                  </to>
                </anchor>
              </controlPr>
            </control>
          </mc:Choice>
        </mc:AlternateContent>
        <mc:AlternateContent xmlns:mc="http://schemas.openxmlformats.org/markup-compatibility/2006">
          <mc:Choice Requires="x14">
            <control shapeId="13325" r:id="rId16" name="Check Box 13">
              <controlPr defaultSize="0" autoFill="0" autoLine="0" autoPict="0">
                <anchor moveWithCells="1">
                  <from>
                    <xdr:col>5</xdr:col>
                    <xdr:colOff>495300</xdr:colOff>
                    <xdr:row>16</xdr:row>
                    <xdr:rowOff>327660</xdr:rowOff>
                  </from>
                  <to>
                    <xdr:col>5</xdr:col>
                    <xdr:colOff>716280</xdr:colOff>
                    <xdr:row>18</xdr:row>
                    <xdr:rowOff>7620</xdr:rowOff>
                  </to>
                </anchor>
              </controlPr>
            </control>
          </mc:Choice>
        </mc:AlternateContent>
        <mc:AlternateContent xmlns:mc="http://schemas.openxmlformats.org/markup-compatibility/2006">
          <mc:Choice Requires="x14">
            <control shapeId="13326" r:id="rId17" name="Check Box 14">
              <controlPr defaultSize="0" autoFill="0" autoLine="0" autoPict="0">
                <anchor moveWithCells="1">
                  <from>
                    <xdr:col>5</xdr:col>
                    <xdr:colOff>495300</xdr:colOff>
                    <xdr:row>18</xdr:row>
                    <xdr:rowOff>7620</xdr:rowOff>
                  </from>
                  <to>
                    <xdr:col>5</xdr:col>
                    <xdr:colOff>716280</xdr:colOff>
                    <xdr:row>18</xdr:row>
                    <xdr:rowOff>259080</xdr:rowOff>
                  </to>
                </anchor>
              </controlPr>
            </control>
          </mc:Choice>
        </mc:AlternateContent>
        <mc:AlternateContent xmlns:mc="http://schemas.openxmlformats.org/markup-compatibility/2006">
          <mc:Choice Requires="x14">
            <control shapeId="13327" r:id="rId18" name="Check Box 15">
              <controlPr defaultSize="0" autoFill="0" autoLine="0" autoPict="0">
                <anchor moveWithCells="1">
                  <from>
                    <xdr:col>5</xdr:col>
                    <xdr:colOff>495300</xdr:colOff>
                    <xdr:row>18</xdr:row>
                    <xdr:rowOff>297180</xdr:rowOff>
                  </from>
                  <to>
                    <xdr:col>5</xdr:col>
                    <xdr:colOff>716280</xdr:colOff>
                    <xdr:row>20</xdr:row>
                    <xdr:rowOff>7620</xdr:rowOff>
                  </to>
                </anchor>
              </controlPr>
            </control>
          </mc:Choice>
        </mc:AlternateContent>
        <mc:AlternateContent xmlns:mc="http://schemas.openxmlformats.org/markup-compatibility/2006">
          <mc:Choice Requires="x14">
            <control shapeId="13328" r:id="rId19" name="Check Box 16">
              <controlPr defaultSize="0" autoFill="0" autoLine="0" autoPict="0">
                <anchor moveWithCells="1">
                  <from>
                    <xdr:col>5</xdr:col>
                    <xdr:colOff>495300</xdr:colOff>
                    <xdr:row>19</xdr:row>
                    <xdr:rowOff>182880</xdr:rowOff>
                  </from>
                  <to>
                    <xdr:col>5</xdr:col>
                    <xdr:colOff>716280</xdr:colOff>
                    <xdr:row>21</xdr:row>
                    <xdr:rowOff>30480</xdr:rowOff>
                  </to>
                </anchor>
              </controlPr>
            </control>
          </mc:Choice>
        </mc:AlternateContent>
        <mc:AlternateContent xmlns:mc="http://schemas.openxmlformats.org/markup-compatibility/2006">
          <mc:Choice Requires="x14">
            <control shapeId="13329" r:id="rId20" name="Check Box 17">
              <controlPr defaultSize="0" autoFill="0" autoLine="0" autoPict="0">
                <anchor moveWithCells="1">
                  <from>
                    <xdr:col>5</xdr:col>
                    <xdr:colOff>495300</xdr:colOff>
                    <xdr:row>20</xdr:row>
                    <xdr:rowOff>160020</xdr:rowOff>
                  </from>
                  <to>
                    <xdr:col>5</xdr:col>
                    <xdr:colOff>716280</xdr:colOff>
                    <xdr:row>22</xdr:row>
                    <xdr:rowOff>30480</xdr:rowOff>
                  </to>
                </anchor>
              </controlPr>
            </control>
          </mc:Choice>
        </mc:AlternateContent>
        <mc:AlternateContent xmlns:mc="http://schemas.openxmlformats.org/markup-compatibility/2006">
          <mc:Choice Requires="x14">
            <control shapeId="13330" r:id="rId21" name="Check Box 18">
              <controlPr defaultSize="0" autoFill="0" autoLine="0" autoPict="0">
                <anchor moveWithCells="1">
                  <from>
                    <xdr:col>5</xdr:col>
                    <xdr:colOff>495300</xdr:colOff>
                    <xdr:row>21</xdr:row>
                    <xdr:rowOff>160020</xdr:rowOff>
                  </from>
                  <to>
                    <xdr:col>5</xdr:col>
                    <xdr:colOff>716280</xdr:colOff>
                    <xdr:row>23</xdr:row>
                    <xdr:rowOff>30480</xdr:rowOff>
                  </to>
                </anchor>
              </controlPr>
            </control>
          </mc:Choice>
        </mc:AlternateContent>
        <mc:AlternateContent xmlns:mc="http://schemas.openxmlformats.org/markup-compatibility/2006">
          <mc:Choice Requires="x14">
            <control shapeId="13331" r:id="rId22" name="Check Box 19">
              <controlPr defaultSize="0" autoFill="0" autoLine="0" autoPict="0">
                <anchor moveWithCells="1">
                  <from>
                    <xdr:col>5</xdr:col>
                    <xdr:colOff>495300</xdr:colOff>
                    <xdr:row>22</xdr:row>
                    <xdr:rowOff>160020</xdr:rowOff>
                  </from>
                  <to>
                    <xdr:col>5</xdr:col>
                    <xdr:colOff>716280</xdr:colOff>
                    <xdr:row>24</xdr:row>
                    <xdr:rowOff>30480</xdr:rowOff>
                  </to>
                </anchor>
              </controlPr>
            </control>
          </mc:Choice>
        </mc:AlternateContent>
        <mc:AlternateContent xmlns:mc="http://schemas.openxmlformats.org/markup-compatibility/2006">
          <mc:Choice Requires="x14">
            <control shapeId="13332" r:id="rId23" name="Check Box 20">
              <controlPr defaultSize="0" autoFill="0" autoLine="0" autoPict="0">
                <anchor moveWithCells="1">
                  <from>
                    <xdr:col>5</xdr:col>
                    <xdr:colOff>495300</xdr:colOff>
                    <xdr:row>23</xdr:row>
                    <xdr:rowOff>182880</xdr:rowOff>
                  </from>
                  <to>
                    <xdr:col>5</xdr:col>
                    <xdr:colOff>716280</xdr:colOff>
                    <xdr:row>25</xdr:row>
                    <xdr:rowOff>22860</xdr:rowOff>
                  </to>
                </anchor>
              </controlPr>
            </control>
          </mc:Choice>
        </mc:AlternateContent>
        <mc:AlternateContent xmlns:mc="http://schemas.openxmlformats.org/markup-compatibility/2006">
          <mc:Choice Requires="x14">
            <control shapeId="13333" r:id="rId24" name="Check Box 21">
              <controlPr defaultSize="0" autoFill="0" autoLine="0" autoPict="0">
                <anchor moveWithCells="1">
                  <from>
                    <xdr:col>5</xdr:col>
                    <xdr:colOff>495300</xdr:colOff>
                    <xdr:row>24</xdr:row>
                    <xdr:rowOff>190500</xdr:rowOff>
                  </from>
                  <to>
                    <xdr:col>5</xdr:col>
                    <xdr:colOff>716280</xdr:colOff>
                    <xdr:row>26</xdr:row>
                    <xdr:rowOff>7620</xdr:rowOff>
                  </to>
                </anchor>
              </controlPr>
            </control>
          </mc:Choice>
        </mc:AlternateContent>
        <mc:AlternateContent xmlns:mc="http://schemas.openxmlformats.org/markup-compatibility/2006">
          <mc:Choice Requires="x14">
            <control shapeId="13334" r:id="rId25" name="Check Box 22">
              <controlPr defaultSize="0" autoFill="0" autoLine="0" autoPict="0">
                <anchor moveWithCells="1">
                  <from>
                    <xdr:col>5</xdr:col>
                    <xdr:colOff>495300</xdr:colOff>
                    <xdr:row>25</xdr:row>
                    <xdr:rowOff>198120</xdr:rowOff>
                  </from>
                  <to>
                    <xdr:col>5</xdr:col>
                    <xdr:colOff>716280</xdr:colOff>
                    <xdr:row>27</xdr:row>
                    <xdr:rowOff>22860</xdr:rowOff>
                  </to>
                </anchor>
              </controlPr>
            </control>
          </mc:Choice>
        </mc:AlternateContent>
        <mc:AlternateContent xmlns:mc="http://schemas.openxmlformats.org/markup-compatibility/2006">
          <mc:Choice Requires="x14">
            <control shapeId="13335" r:id="rId26" name="Check Box 23">
              <controlPr defaultSize="0" autoFill="0" autoLine="0" autoPict="0">
                <anchor moveWithCells="1">
                  <from>
                    <xdr:col>5</xdr:col>
                    <xdr:colOff>495300</xdr:colOff>
                    <xdr:row>26</xdr:row>
                    <xdr:rowOff>198120</xdr:rowOff>
                  </from>
                  <to>
                    <xdr:col>5</xdr:col>
                    <xdr:colOff>716280</xdr:colOff>
                    <xdr:row>28</xdr:row>
                    <xdr:rowOff>22860</xdr:rowOff>
                  </to>
                </anchor>
              </controlPr>
            </control>
          </mc:Choice>
        </mc:AlternateContent>
        <mc:AlternateContent xmlns:mc="http://schemas.openxmlformats.org/markup-compatibility/2006">
          <mc:Choice Requires="x14">
            <control shapeId="13336" r:id="rId27" name="Check Box 24">
              <controlPr defaultSize="0" autoFill="0" autoLine="0" autoPict="0">
                <anchor moveWithCells="1">
                  <from>
                    <xdr:col>5</xdr:col>
                    <xdr:colOff>495300</xdr:colOff>
                    <xdr:row>27</xdr:row>
                    <xdr:rowOff>190500</xdr:rowOff>
                  </from>
                  <to>
                    <xdr:col>5</xdr:col>
                    <xdr:colOff>716280</xdr:colOff>
                    <xdr:row>29</xdr:row>
                    <xdr:rowOff>7620</xdr:rowOff>
                  </to>
                </anchor>
              </controlPr>
            </control>
          </mc:Choice>
        </mc:AlternateContent>
        <mc:AlternateContent xmlns:mc="http://schemas.openxmlformats.org/markup-compatibility/2006">
          <mc:Choice Requires="x14">
            <control shapeId="13337" r:id="rId28" name="Check Box 25">
              <controlPr defaultSize="0" autoFill="0" autoLine="0" autoPict="0">
                <anchor moveWithCells="1">
                  <from>
                    <xdr:col>5</xdr:col>
                    <xdr:colOff>495300</xdr:colOff>
                    <xdr:row>29</xdr:row>
                    <xdr:rowOff>190500</xdr:rowOff>
                  </from>
                  <to>
                    <xdr:col>5</xdr:col>
                    <xdr:colOff>716280</xdr:colOff>
                    <xdr:row>31</xdr:row>
                    <xdr:rowOff>7620</xdr:rowOff>
                  </to>
                </anchor>
              </controlPr>
            </control>
          </mc:Choice>
        </mc:AlternateContent>
        <mc:AlternateContent xmlns:mc="http://schemas.openxmlformats.org/markup-compatibility/2006">
          <mc:Choice Requires="x14">
            <control shapeId="13338" r:id="rId29" name="Check Box 26">
              <controlPr defaultSize="0" autoFill="0" autoLine="0" autoPict="0">
                <anchor moveWithCells="1">
                  <from>
                    <xdr:col>5</xdr:col>
                    <xdr:colOff>495300</xdr:colOff>
                    <xdr:row>30</xdr:row>
                    <xdr:rowOff>198120</xdr:rowOff>
                  </from>
                  <to>
                    <xdr:col>5</xdr:col>
                    <xdr:colOff>716280</xdr:colOff>
                    <xdr:row>32</xdr:row>
                    <xdr:rowOff>22860</xdr:rowOff>
                  </to>
                </anchor>
              </controlPr>
            </control>
          </mc:Choice>
        </mc:AlternateContent>
        <mc:AlternateContent xmlns:mc="http://schemas.openxmlformats.org/markup-compatibility/2006">
          <mc:Choice Requires="x14">
            <control shapeId="13339" r:id="rId30" name="Check Box 27">
              <controlPr defaultSize="0" autoFill="0" autoLine="0" autoPict="0">
                <anchor moveWithCells="1">
                  <from>
                    <xdr:col>5</xdr:col>
                    <xdr:colOff>495300</xdr:colOff>
                    <xdr:row>31</xdr:row>
                    <xdr:rowOff>190500</xdr:rowOff>
                  </from>
                  <to>
                    <xdr:col>5</xdr:col>
                    <xdr:colOff>716280</xdr:colOff>
                    <xdr:row>33</xdr:row>
                    <xdr:rowOff>7620</xdr:rowOff>
                  </to>
                </anchor>
              </controlPr>
            </control>
          </mc:Choice>
        </mc:AlternateContent>
        <mc:AlternateContent xmlns:mc="http://schemas.openxmlformats.org/markup-compatibility/2006">
          <mc:Choice Requires="x14">
            <control shapeId="13340" r:id="rId31" name="Check Box 28">
              <controlPr defaultSize="0" autoFill="0" autoLine="0" autoPict="0">
                <anchor moveWithCells="1">
                  <from>
                    <xdr:col>5</xdr:col>
                    <xdr:colOff>495300</xdr:colOff>
                    <xdr:row>32</xdr:row>
                    <xdr:rowOff>190500</xdr:rowOff>
                  </from>
                  <to>
                    <xdr:col>5</xdr:col>
                    <xdr:colOff>716280</xdr:colOff>
                    <xdr:row>34</xdr:row>
                    <xdr:rowOff>7620</xdr:rowOff>
                  </to>
                </anchor>
              </controlPr>
            </control>
          </mc:Choice>
        </mc:AlternateContent>
        <mc:AlternateContent xmlns:mc="http://schemas.openxmlformats.org/markup-compatibility/2006">
          <mc:Choice Requires="x14">
            <control shapeId="13341" r:id="rId32" name="Check Box 29">
              <controlPr defaultSize="0" autoFill="0" autoLine="0" autoPict="0">
                <anchor moveWithCells="1">
                  <from>
                    <xdr:col>5</xdr:col>
                    <xdr:colOff>495300</xdr:colOff>
                    <xdr:row>33</xdr:row>
                    <xdr:rowOff>198120</xdr:rowOff>
                  </from>
                  <to>
                    <xdr:col>5</xdr:col>
                    <xdr:colOff>716280</xdr:colOff>
                    <xdr:row>35</xdr:row>
                    <xdr:rowOff>22860</xdr:rowOff>
                  </to>
                </anchor>
              </controlPr>
            </control>
          </mc:Choice>
        </mc:AlternateContent>
        <mc:AlternateContent xmlns:mc="http://schemas.openxmlformats.org/markup-compatibility/2006">
          <mc:Choice Requires="x14">
            <control shapeId="13342" r:id="rId33" name="Check Box 30">
              <controlPr defaultSize="0" autoFill="0" autoLine="0" autoPict="0">
                <anchor moveWithCells="1">
                  <from>
                    <xdr:col>5</xdr:col>
                    <xdr:colOff>495300</xdr:colOff>
                    <xdr:row>35</xdr:row>
                    <xdr:rowOff>76200</xdr:rowOff>
                  </from>
                  <to>
                    <xdr:col>5</xdr:col>
                    <xdr:colOff>716280</xdr:colOff>
                    <xdr:row>36</xdr:row>
                    <xdr:rowOff>106680</xdr:rowOff>
                  </to>
                </anchor>
              </controlPr>
            </control>
          </mc:Choice>
        </mc:AlternateContent>
        <mc:AlternateContent xmlns:mc="http://schemas.openxmlformats.org/markup-compatibility/2006">
          <mc:Choice Requires="x14">
            <control shapeId="13343" r:id="rId34" name="Check Box 31">
              <controlPr defaultSize="0" autoFill="0" autoLine="0" autoPict="0">
                <anchor moveWithCells="1">
                  <from>
                    <xdr:col>5</xdr:col>
                    <xdr:colOff>495300</xdr:colOff>
                    <xdr:row>36</xdr:row>
                    <xdr:rowOff>198120</xdr:rowOff>
                  </from>
                  <to>
                    <xdr:col>5</xdr:col>
                    <xdr:colOff>716280</xdr:colOff>
                    <xdr:row>38</xdr:row>
                    <xdr:rowOff>22860</xdr:rowOff>
                  </to>
                </anchor>
              </controlPr>
            </control>
          </mc:Choice>
        </mc:AlternateContent>
        <mc:AlternateContent xmlns:mc="http://schemas.openxmlformats.org/markup-compatibility/2006">
          <mc:Choice Requires="x14">
            <control shapeId="13344" r:id="rId35" name="Check Box 32">
              <controlPr defaultSize="0" autoFill="0" autoLine="0" autoPict="0">
                <anchor moveWithCells="1">
                  <from>
                    <xdr:col>5</xdr:col>
                    <xdr:colOff>495300</xdr:colOff>
                    <xdr:row>37</xdr:row>
                    <xdr:rowOff>198120</xdr:rowOff>
                  </from>
                  <to>
                    <xdr:col>5</xdr:col>
                    <xdr:colOff>716280</xdr:colOff>
                    <xdr:row>39</xdr:row>
                    <xdr:rowOff>22860</xdr:rowOff>
                  </to>
                </anchor>
              </controlPr>
            </control>
          </mc:Choice>
        </mc:AlternateContent>
        <mc:AlternateContent xmlns:mc="http://schemas.openxmlformats.org/markup-compatibility/2006">
          <mc:Choice Requires="x14">
            <control shapeId="13345" r:id="rId36" name="Check Box 33">
              <controlPr defaultSize="0" autoFill="0" autoLine="0" autoPict="0">
                <anchor moveWithCells="1">
                  <from>
                    <xdr:col>5</xdr:col>
                    <xdr:colOff>495300</xdr:colOff>
                    <xdr:row>38</xdr:row>
                    <xdr:rowOff>198120</xdr:rowOff>
                  </from>
                  <to>
                    <xdr:col>5</xdr:col>
                    <xdr:colOff>716280</xdr:colOff>
                    <xdr:row>40</xdr:row>
                    <xdr:rowOff>22860</xdr:rowOff>
                  </to>
                </anchor>
              </controlPr>
            </control>
          </mc:Choice>
        </mc:AlternateContent>
        <mc:AlternateContent xmlns:mc="http://schemas.openxmlformats.org/markup-compatibility/2006">
          <mc:Choice Requires="x14">
            <control shapeId="13346" r:id="rId37" name="Check Box 34">
              <controlPr defaultSize="0" autoFill="0" autoLine="0" autoPict="0">
                <anchor moveWithCells="1">
                  <from>
                    <xdr:col>5</xdr:col>
                    <xdr:colOff>495300</xdr:colOff>
                    <xdr:row>39</xdr:row>
                    <xdr:rowOff>190500</xdr:rowOff>
                  </from>
                  <to>
                    <xdr:col>5</xdr:col>
                    <xdr:colOff>716280</xdr:colOff>
                    <xdr:row>41</xdr:row>
                    <xdr:rowOff>7620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880C2-1E09-4082-B27A-D029C2D3C905}">
  <sheetPr codeName="Sheet1">
    <tabColor rgb="FFFFB7DB"/>
  </sheetPr>
  <dimension ref="A1:AV82"/>
  <sheetViews>
    <sheetView showGridLines="0" showZeros="0" view="pageBreakPreview" topLeftCell="A4" zoomScaleNormal="100" zoomScaleSheetLayoutView="100" workbookViewId="0">
      <selection activeCell="Q30" sqref="Q30:V30"/>
    </sheetView>
  </sheetViews>
  <sheetFormatPr defaultColWidth="9" defaultRowHeight="13.2"/>
  <cols>
    <col min="1" max="1" width="2.59765625" style="1" customWidth="1"/>
    <col min="2" max="30" width="2.8984375" style="1" customWidth="1"/>
    <col min="31" max="43" width="2.59765625" style="1" customWidth="1"/>
    <col min="44" max="16384" width="9" style="1"/>
  </cols>
  <sheetData>
    <row r="1" spans="1:44" ht="12.9" customHeight="1">
      <c r="A1" s="349" t="s">
        <v>32</v>
      </c>
      <c r="B1" s="349"/>
      <c r="C1" s="349"/>
      <c r="D1" s="349"/>
      <c r="E1" s="349"/>
      <c r="F1" s="349"/>
      <c r="G1" s="349"/>
      <c r="H1" s="349"/>
      <c r="I1" s="349"/>
    </row>
    <row r="2" spans="1:44" ht="12.9" customHeight="1">
      <c r="A2" s="349"/>
      <c r="B2" s="349"/>
      <c r="C2" s="349"/>
      <c r="D2" s="349"/>
      <c r="E2" s="349"/>
      <c r="F2" s="349"/>
      <c r="G2" s="349"/>
      <c r="H2" s="349"/>
      <c r="I2" s="349"/>
      <c r="O2" s="348"/>
      <c r="P2" s="348"/>
      <c r="T2" s="389"/>
      <c r="U2" s="389"/>
      <c r="V2" s="389"/>
      <c r="W2" s="390"/>
      <c r="X2" s="390"/>
      <c r="Y2" s="390"/>
      <c r="Z2" s="390"/>
      <c r="AA2" s="390"/>
      <c r="AB2" s="390"/>
      <c r="AC2" s="390"/>
      <c r="AD2" s="390"/>
    </row>
    <row r="3" spans="1:44" ht="12.9" customHeight="1"/>
    <row r="4" spans="1:44" ht="12.9" customHeight="1">
      <c r="T4" s="391" t="str">
        <f>IF(入力用データシート!B7="交付申請書",IF(入力用データシート!B17&lt;&gt;"","第 "&amp;入力用データシート!B17&amp;" 号",""),"")</f>
        <v/>
      </c>
      <c r="U4" s="391"/>
      <c r="V4" s="391"/>
      <c r="W4" s="391"/>
      <c r="X4" s="391"/>
      <c r="Y4" s="391"/>
      <c r="Z4" s="391"/>
      <c r="AA4" s="391"/>
      <c r="AB4" s="391"/>
      <c r="AC4" s="391"/>
    </row>
    <row r="5" spans="1:44" ht="12.9" customHeight="1">
      <c r="A5" s="1" t="s">
        <v>33</v>
      </c>
      <c r="W5" s="378" t="str">
        <f>IF(入力用データシート!B15="","令和　年　月　日",IF(入力用データシート!B7="交付申請書",TEXT(入力用データシート!B15,"ggge年m月d日"),"令和　年　月　日"))</f>
        <v>令和　年　月　日</v>
      </c>
      <c r="X5" s="378"/>
      <c r="Y5" s="378"/>
      <c r="Z5" s="378"/>
      <c r="AA5" s="378"/>
      <c r="AB5" s="378"/>
      <c r="AC5" s="378"/>
      <c r="AD5" s="378"/>
    </row>
    <row r="6" spans="1:44" ht="12.9" customHeight="1">
      <c r="A6" s="1" t="s">
        <v>34</v>
      </c>
      <c r="B6" s="1" t="s">
        <v>35</v>
      </c>
    </row>
    <row r="7" spans="1:44" ht="12.9" customHeight="1"/>
    <row r="8" spans="1:44" ht="19.5" customHeight="1">
      <c r="L8" s="1" t="s">
        <v>36</v>
      </c>
      <c r="P8" s="1" t="s">
        <v>37</v>
      </c>
      <c r="Q8" s="66"/>
      <c r="R8" s="66"/>
      <c r="S8" s="392" t="str">
        <f>IF(入力用データシート!B7="交付申請書", 入力用データシート!B47 &amp; "-" &amp; 入力用データシート!J47 &amp; "  " &amp; 入力用データシート!B49 &amp; "  " &amp; 入力用データシート!B51, "")</f>
        <v/>
      </c>
      <c r="T8" s="392"/>
      <c r="U8" s="392"/>
      <c r="V8" s="392"/>
      <c r="W8" s="392"/>
      <c r="X8" s="392"/>
      <c r="Y8" s="392"/>
      <c r="Z8" s="392"/>
      <c r="AA8" s="392"/>
      <c r="AB8" s="392"/>
      <c r="AC8" s="392"/>
      <c r="AD8" s="392"/>
    </row>
    <row r="9" spans="1:44" ht="15.75" customHeight="1">
      <c r="P9" s="1" t="s">
        <v>38</v>
      </c>
      <c r="U9" s="346" t="str">
        <f>IF(入力用データシート!B7="交付申請書", 入力用データシート!B45, "")</f>
        <v/>
      </c>
      <c r="V9" s="346"/>
      <c r="W9" s="346"/>
      <c r="X9" s="346"/>
      <c r="Y9" s="346"/>
      <c r="Z9" s="346"/>
      <c r="AA9" s="346"/>
      <c r="AB9" s="346"/>
      <c r="AC9" s="346"/>
      <c r="AD9" s="346"/>
    </row>
    <row r="10" spans="1:44" ht="19.5" customHeight="1">
      <c r="P10" s="1" t="s">
        <v>39</v>
      </c>
      <c r="V10" s="346" t="str">
        <f>IF(入力用データシート!B7="交付申請書", 入力用データシート!B53 &amp; "  " &amp; 入力用データシート!J53, "")</f>
        <v/>
      </c>
      <c r="W10" s="346"/>
      <c r="X10" s="346"/>
      <c r="Y10" s="346"/>
      <c r="Z10" s="346"/>
      <c r="AA10" s="346"/>
      <c r="AB10" s="346"/>
      <c r="AD10" s="2"/>
    </row>
    <row r="11" spans="1:44" ht="12.9" customHeight="1">
      <c r="O11" s="4"/>
      <c r="P11" s="4" t="s">
        <v>40</v>
      </c>
      <c r="V11" s="346" t="str">
        <f>IF(入力用データシート!B7="交付申請書", IF(入力用データシート!B11="買取","",入力用データシート!B87), "")</f>
        <v/>
      </c>
      <c r="W11" s="346"/>
      <c r="X11" s="346"/>
      <c r="Y11" s="346"/>
      <c r="Z11" s="346"/>
      <c r="AA11" s="346"/>
      <c r="AB11" s="346"/>
      <c r="AC11" s="66"/>
      <c r="AD11" s="5" t="s">
        <v>41</v>
      </c>
    </row>
    <row r="12" spans="1:44" ht="12.9" customHeight="1"/>
    <row r="13" spans="1:44" ht="12.9" customHeight="1">
      <c r="A13" s="348" t="s">
        <v>210</v>
      </c>
      <c r="B13" s="348"/>
      <c r="C13" s="348"/>
      <c r="D13" s="348"/>
      <c r="E13" s="348"/>
      <c r="F13" s="348"/>
      <c r="G13" s="348"/>
      <c r="H13" s="348"/>
      <c r="I13" s="348"/>
      <c r="J13" s="348"/>
      <c r="K13" s="348"/>
      <c r="L13" s="348"/>
      <c r="M13" s="348"/>
      <c r="N13" s="348"/>
      <c r="O13" s="348"/>
      <c r="P13" s="348"/>
      <c r="Q13" s="348"/>
      <c r="R13" s="348"/>
      <c r="S13" s="348"/>
      <c r="T13" s="348"/>
      <c r="U13" s="348"/>
      <c r="V13" s="348"/>
      <c r="W13" s="348"/>
      <c r="X13" s="348"/>
      <c r="Y13" s="348"/>
      <c r="Z13" s="348"/>
      <c r="AA13" s="348"/>
      <c r="AB13" s="348"/>
      <c r="AC13" s="348"/>
      <c r="AD13" s="348"/>
    </row>
    <row r="14" spans="1:44" ht="12.9" customHeight="1">
      <c r="A14" s="348" t="s">
        <v>42</v>
      </c>
      <c r="B14" s="348"/>
      <c r="C14" s="348"/>
      <c r="D14" s="348"/>
      <c r="E14" s="348"/>
      <c r="F14" s="348"/>
      <c r="G14" s="348"/>
      <c r="H14" s="348"/>
      <c r="I14" s="348"/>
      <c r="J14" s="348"/>
      <c r="K14" s="348"/>
      <c r="L14" s="348"/>
      <c r="M14" s="348"/>
      <c r="N14" s="348"/>
      <c r="O14" s="348"/>
      <c r="P14" s="348"/>
      <c r="Q14" s="348"/>
      <c r="R14" s="348"/>
      <c r="S14" s="348"/>
      <c r="T14" s="348"/>
      <c r="U14" s="348"/>
      <c r="V14" s="348"/>
      <c r="W14" s="348"/>
      <c r="X14" s="348"/>
      <c r="Y14" s="348"/>
      <c r="Z14" s="348"/>
      <c r="AA14" s="348"/>
      <c r="AB14" s="348"/>
      <c r="AC14" s="348"/>
      <c r="AD14" s="348"/>
      <c r="AG14" s="34"/>
      <c r="AH14" s="34"/>
      <c r="AI14" s="34"/>
      <c r="AJ14" s="34"/>
      <c r="AK14" s="34"/>
      <c r="AL14" s="34"/>
      <c r="AM14" s="34"/>
      <c r="AN14" s="34"/>
      <c r="AO14" s="34"/>
      <c r="AP14" s="34"/>
      <c r="AQ14" s="34"/>
      <c r="AR14" s="34"/>
    </row>
    <row r="15" spans="1:44" ht="12.9" customHeight="1">
      <c r="A15" s="348" t="s">
        <v>43</v>
      </c>
      <c r="B15" s="348"/>
      <c r="C15" s="348"/>
      <c r="D15" s="348"/>
      <c r="E15" s="348"/>
      <c r="F15" s="348"/>
      <c r="G15" s="348"/>
      <c r="H15" s="348"/>
      <c r="I15" s="348"/>
      <c r="J15" s="348"/>
      <c r="K15" s="348"/>
      <c r="L15" s="348"/>
      <c r="M15" s="348"/>
      <c r="N15" s="348"/>
      <c r="O15" s="348"/>
      <c r="P15" s="348"/>
      <c r="Q15" s="348"/>
      <c r="R15" s="348"/>
      <c r="S15" s="348"/>
      <c r="T15" s="348"/>
      <c r="U15" s="348"/>
      <c r="V15" s="348"/>
      <c r="W15" s="348"/>
      <c r="X15" s="348"/>
      <c r="Y15" s="348"/>
      <c r="Z15" s="348"/>
      <c r="AA15" s="348"/>
      <c r="AB15" s="348"/>
      <c r="AC15" s="348"/>
      <c r="AD15" s="348"/>
      <c r="AG15" s="34"/>
      <c r="AH15" s="34"/>
      <c r="AI15" s="34"/>
      <c r="AJ15" s="34"/>
      <c r="AK15" s="34"/>
      <c r="AL15" s="34"/>
      <c r="AM15" s="34"/>
      <c r="AN15" s="34"/>
      <c r="AO15" s="34"/>
      <c r="AP15" s="34"/>
      <c r="AQ15" s="34"/>
      <c r="AR15" s="34"/>
    </row>
    <row r="16" spans="1:44" ht="12.9" customHeight="1">
      <c r="AG16" s="34"/>
      <c r="AH16" s="34"/>
      <c r="AI16" s="34"/>
      <c r="AJ16" s="34"/>
      <c r="AK16" s="34"/>
      <c r="AL16" s="34"/>
      <c r="AM16" s="34"/>
      <c r="AN16" s="34"/>
      <c r="AO16" s="34"/>
      <c r="AP16" s="34"/>
      <c r="AQ16" s="34"/>
      <c r="AR16" s="34"/>
    </row>
    <row r="17" spans="1:48" ht="12.9" customHeight="1">
      <c r="B17" s="386" t="s">
        <v>211</v>
      </c>
      <c r="C17" s="386"/>
      <c r="D17" s="386"/>
      <c r="E17" s="386"/>
      <c r="F17" s="386"/>
      <c r="G17" s="386"/>
      <c r="H17" s="386"/>
      <c r="I17" s="386"/>
      <c r="J17" s="386"/>
      <c r="K17" s="386"/>
      <c r="L17" s="386"/>
      <c r="M17" s="386"/>
      <c r="N17" s="386"/>
      <c r="O17" s="386"/>
      <c r="P17" s="386"/>
      <c r="Q17" s="386"/>
      <c r="R17" s="386"/>
      <c r="S17" s="386"/>
      <c r="T17" s="386"/>
      <c r="U17" s="386"/>
      <c r="V17" s="386"/>
      <c r="W17" s="386"/>
      <c r="X17" s="386"/>
      <c r="Y17" s="386"/>
      <c r="Z17" s="386"/>
      <c r="AA17" s="386"/>
      <c r="AB17" s="386"/>
      <c r="AC17" s="386"/>
      <c r="AG17" s="34"/>
      <c r="AH17" s="34"/>
      <c r="AI17" s="34"/>
      <c r="AJ17" s="34"/>
      <c r="AK17" s="34"/>
      <c r="AL17" s="34"/>
      <c r="AM17" s="34"/>
      <c r="AN17" s="34"/>
      <c r="AO17" s="34"/>
      <c r="AP17" s="34"/>
      <c r="AQ17" s="34"/>
      <c r="AR17" s="34"/>
    </row>
    <row r="18" spans="1:48" ht="12.9" customHeight="1">
      <c r="B18" s="386"/>
      <c r="C18" s="386"/>
      <c r="D18" s="386"/>
      <c r="E18" s="386"/>
      <c r="F18" s="386"/>
      <c r="G18" s="386"/>
      <c r="H18" s="386"/>
      <c r="I18" s="386"/>
      <c r="J18" s="386"/>
      <c r="K18" s="386"/>
      <c r="L18" s="386"/>
      <c r="M18" s="386"/>
      <c r="N18" s="386"/>
      <c r="O18" s="386"/>
      <c r="P18" s="386"/>
      <c r="Q18" s="386"/>
      <c r="R18" s="386"/>
      <c r="S18" s="386"/>
      <c r="T18" s="386"/>
      <c r="U18" s="386"/>
      <c r="V18" s="386"/>
      <c r="W18" s="386"/>
      <c r="X18" s="386"/>
      <c r="Y18" s="386"/>
      <c r="Z18" s="386"/>
      <c r="AA18" s="386"/>
      <c r="AB18" s="386"/>
      <c r="AC18" s="386"/>
      <c r="AG18" s="34"/>
      <c r="AH18" s="34"/>
      <c r="AI18" s="34"/>
      <c r="AJ18" s="34"/>
      <c r="AK18" s="34"/>
      <c r="AL18" s="34"/>
      <c r="AM18" s="34"/>
      <c r="AN18" s="34"/>
      <c r="AO18" s="34"/>
      <c r="AP18" s="34"/>
      <c r="AQ18" s="34"/>
      <c r="AR18" s="34"/>
    </row>
    <row r="19" spans="1:48" ht="12.9" customHeight="1">
      <c r="B19" s="386"/>
      <c r="C19" s="386"/>
      <c r="D19" s="386"/>
      <c r="E19" s="386"/>
      <c r="F19" s="386"/>
      <c r="G19" s="386"/>
      <c r="H19" s="386"/>
      <c r="I19" s="386"/>
      <c r="J19" s="386"/>
      <c r="K19" s="386"/>
      <c r="L19" s="386"/>
      <c r="M19" s="386"/>
      <c r="N19" s="386"/>
      <c r="O19" s="386"/>
      <c r="P19" s="386"/>
      <c r="Q19" s="386"/>
      <c r="R19" s="386"/>
      <c r="S19" s="386"/>
      <c r="T19" s="386"/>
      <c r="U19" s="386"/>
      <c r="V19" s="386"/>
      <c r="W19" s="386"/>
      <c r="X19" s="386"/>
      <c r="Y19" s="386"/>
      <c r="Z19" s="386"/>
      <c r="AA19" s="386"/>
      <c r="AB19" s="386"/>
      <c r="AC19" s="386"/>
      <c r="AG19" s="34"/>
      <c r="AH19" s="34"/>
      <c r="AI19" s="34"/>
      <c r="AJ19" s="34"/>
      <c r="AK19" s="34"/>
      <c r="AL19" s="34"/>
      <c r="AM19" s="34"/>
      <c r="AN19" s="34"/>
      <c r="AO19" s="34"/>
      <c r="AP19" s="34"/>
      <c r="AQ19" s="34"/>
      <c r="AR19" s="34"/>
    </row>
    <row r="20" spans="1:48" ht="12.9" customHeight="1">
      <c r="B20" s="386"/>
      <c r="C20" s="386"/>
      <c r="D20" s="386"/>
      <c r="E20" s="386"/>
      <c r="F20" s="386"/>
      <c r="G20" s="386"/>
      <c r="H20" s="386"/>
      <c r="I20" s="386"/>
      <c r="J20" s="386"/>
      <c r="K20" s="386"/>
      <c r="L20" s="386"/>
      <c r="M20" s="386"/>
      <c r="N20" s="386"/>
      <c r="O20" s="386"/>
      <c r="P20" s="386"/>
      <c r="Q20" s="386"/>
      <c r="R20" s="386"/>
      <c r="S20" s="386"/>
      <c r="T20" s="386"/>
      <c r="U20" s="386"/>
      <c r="V20" s="386"/>
      <c r="W20" s="386"/>
      <c r="X20" s="386"/>
      <c r="Y20" s="386"/>
      <c r="Z20" s="386"/>
      <c r="AA20" s="386"/>
      <c r="AB20" s="386"/>
      <c r="AC20" s="386"/>
      <c r="AG20" s="34"/>
      <c r="AH20" s="34"/>
      <c r="AI20" s="34"/>
      <c r="AJ20" s="34"/>
      <c r="AK20" s="34"/>
      <c r="AL20" s="34"/>
      <c r="AM20" s="34"/>
      <c r="AN20" s="34"/>
      <c r="AO20" s="34"/>
      <c r="AP20" s="34"/>
      <c r="AQ20" s="34"/>
      <c r="AR20" s="34"/>
    </row>
    <row r="21" spans="1:48" ht="12.9" customHeight="1">
      <c r="B21" s="386"/>
      <c r="C21" s="386"/>
      <c r="D21" s="386"/>
      <c r="E21" s="386"/>
      <c r="F21" s="386"/>
      <c r="G21" s="386"/>
      <c r="H21" s="386"/>
      <c r="I21" s="386"/>
      <c r="J21" s="386"/>
      <c r="K21" s="386"/>
      <c r="L21" s="386"/>
      <c r="M21" s="386"/>
      <c r="N21" s="386"/>
      <c r="O21" s="386"/>
      <c r="P21" s="386"/>
      <c r="Q21" s="386"/>
      <c r="R21" s="386"/>
      <c r="S21" s="386"/>
      <c r="T21" s="386"/>
      <c r="U21" s="386"/>
      <c r="V21" s="386"/>
      <c r="W21" s="386"/>
      <c r="X21" s="386"/>
      <c r="Y21" s="386"/>
      <c r="Z21" s="386"/>
      <c r="AA21" s="386"/>
      <c r="AB21" s="386"/>
      <c r="AC21" s="386"/>
      <c r="AG21" s="34"/>
      <c r="AH21" s="34"/>
      <c r="AI21" s="34"/>
      <c r="AJ21" s="34"/>
      <c r="AK21" s="34"/>
      <c r="AL21" s="34"/>
      <c r="AM21" s="34"/>
      <c r="AN21" s="34"/>
      <c r="AO21" s="34"/>
      <c r="AP21" s="34"/>
      <c r="AQ21" s="34"/>
      <c r="AR21" s="34"/>
    </row>
    <row r="22" spans="1:48" ht="12.9" customHeight="1">
      <c r="B22" s="386"/>
      <c r="C22" s="386"/>
      <c r="D22" s="386"/>
      <c r="E22" s="386"/>
      <c r="F22" s="386"/>
      <c r="G22" s="386"/>
      <c r="H22" s="386"/>
      <c r="I22" s="386"/>
      <c r="J22" s="386"/>
      <c r="K22" s="386"/>
      <c r="L22" s="386"/>
      <c r="M22" s="386"/>
      <c r="N22" s="386"/>
      <c r="O22" s="386"/>
      <c r="P22" s="386"/>
      <c r="Q22" s="386"/>
      <c r="R22" s="386"/>
      <c r="S22" s="386"/>
      <c r="T22" s="386"/>
      <c r="U22" s="386"/>
      <c r="V22" s="386"/>
      <c r="W22" s="386"/>
      <c r="X22" s="386"/>
      <c r="Y22" s="386"/>
      <c r="Z22" s="386"/>
      <c r="AA22" s="386"/>
      <c r="AB22" s="386"/>
      <c r="AC22" s="386"/>
      <c r="AG22" s="34"/>
      <c r="AH22" s="34"/>
      <c r="AI22" s="34"/>
      <c r="AJ22" s="34"/>
      <c r="AK22" s="34"/>
      <c r="AL22" s="34"/>
      <c r="AM22" s="34"/>
      <c r="AN22" s="34"/>
      <c r="AO22" s="34"/>
      <c r="AP22" s="34"/>
      <c r="AQ22" s="34"/>
      <c r="AR22" s="34"/>
    </row>
    <row r="23" spans="1:48" ht="12.9" customHeight="1"/>
    <row r="24" spans="1:48" ht="15.75" customHeight="1">
      <c r="A24" s="348" t="s">
        <v>44</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348"/>
    </row>
    <row r="25" spans="1:48" ht="33.75" customHeight="1">
      <c r="B25" s="6">
        <v>1</v>
      </c>
      <c r="C25" s="386" t="s">
        <v>45</v>
      </c>
      <c r="D25" s="386"/>
      <c r="E25" s="386"/>
      <c r="F25" s="386"/>
      <c r="G25" s="386"/>
      <c r="H25" s="386"/>
      <c r="I25" s="386"/>
      <c r="J25" s="386"/>
      <c r="K25" s="386"/>
      <c r="L25" s="386"/>
      <c r="M25" s="386"/>
      <c r="N25" s="386"/>
      <c r="O25" s="386"/>
      <c r="P25" s="386"/>
      <c r="Q25" s="386"/>
      <c r="R25" s="386"/>
      <c r="S25" s="386"/>
      <c r="T25" s="386"/>
      <c r="U25" s="386"/>
      <c r="V25" s="386"/>
      <c r="W25" s="386"/>
      <c r="X25" s="386"/>
      <c r="Y25" s="386"/>
      <c r="Z25" s="386"/>
      <c r="AA25" s="386"/>
      <c r="AB25" s="386"/>
      <c r="AC25" s="386"/>
    </row>
    <row r="26" spans="1:48" ht="15.75" customHeight="1">
      <c r="B26" s="6">
        <v>2</v>
      </c>
      <c r="C26" s="1" t="s">
        <v>46</v>
      </c>
      <c r="L26" s="68"/>
      <c r="M26" s="68"/>
      <c r="N26" s="388" t="str">
        <f>IF(入力用データシート!B7="交付申請書",
    IF(入力用データシート!B37&lt;&gt;"",
        "（ （ 申請番号：" &amp; 入力用データシート!B37 &amp; "）" &amp; TEXT(入力用データシート!B39,"ggge年m月d日") &amp; "  第 " &amp; 入力用データシート!E41 &amp; " 号 ）",
        "（ （ 申請番号：　　　　）" &amp;" 令和　年　月　日" &amp; "  第　　　号 ）"
    ),
"（ （ 申請番号：　　　　）" &amp;" 令和　年　月　日" &amp; "  第　　　号 ）")</f>
        <v>（ （ 申請番号：　　　　） 令和　年　月　日  第　　　号 ）</v>
      </c>
      <c r="O26" s="388"/>
      <c r="P26" s="388"/>
      <c r="Q26" s="388"/>
      <c r="R26" s="388"/>
      <c r="S26" s="388"/>
      <c r="T26" s="388"/>
      <c r="U26" s="388"/>
      <c r="V26" s="388"/>
      <c r="W26" s="388"/>
      <c r="X26" s="388"/>
      <c r="Y26" s="388"/>
      <c r="Z26" s="388"/>
      <c r="AA26" s="388"/>
      <c r="AB26" s="388"/>
      <c r="AC26" s="388"/>
      <c r="AG26" s="68"/>
      <c r="AH26" s="68"/>
      <c r="AI26" s="68"/>
      <c r="AJ26" s="68"/>
      <c r="AK26" s="68"/>
      <c r="AL26" s="68"/>
      <c r="AM26" s="68"/>
      <c r="AN26" s="68"/>
      <c r="AO26" s="68"/>
      <c r="AP26" s="68"/>
      <c r="AQ26" s="68"/>
      <c r="AR26" s="68"/>
      <c r="AS26" s="68"/>
      <c r="AT26" s="68"/>
      <c r="AU26" s="68"/>
      <c r="AV26" s="68"/>
    </row>
    <row r="27" spans="1:48" ht="15.75" customHeight="1">
      <c r="B27" s="6">
        <v>3</v>
      </c>
      <c r="C27" s="1" t="s">
        <v>47</v>
      </c>
      <c r="K27" s="1" t="s">
        <v>48</v>
      </c>
      <c r="L27" s="387" t="str">
        <f>IF(入力用データシート!B7="交付申請書", 入力用データシート!B621, "")</f>
        <v/>
      </c>
      <c r="M27" s="387"/>
      <c r="N27" s="387"/>
      <c r="O27" s="387"/>
      <c r="P27" s="387"/>
      <c r="Q27" s="387"/>
      <c r="R27" s="387"/>
      <c r="S27" s="387"/>
      <c r="T27" s="387"/>
      <c r="U27" s="387"/>
      <c r="V27" s="68" t="s">
        <v>49</v>
      </c>
      <c r="W27" s="67"/>
      <c r="X27" s="67"/>
      <c r="Y27" s="67"/>
      <c r="Z27" s="67"/>
      <c r="AA27" s="67"/>
      <c r="AB27" s="67"/>
      <c r="AC27" s="67"/>
    </row>
    <row r="28" spans="1:48" ht="15.75" customHeight="1">
      <c r="B28" s="6">
        <v>4</v>
      </c>
      <c r="C28" s="1" t="s">
        <v>50</v>
      </c>
      <c r="K28" s="1" t="s">
        <v>48</v>
      </c>
      <c r="L28" s="376" t="str">
        <f>IF(入力用データシート!B7="交付申請書", 入力用データシート!B625, "")</f>
        <v/>
      </c>
      <c r="M28" s="348"/>
      <c r="N28" s="348"/>
      <c r="O28" s="348"/>
      <c r="P28" s="348"/>
      <c r="Q28" s="348"/>
      <c r="R28" s="348"/>
      <c r="S28" s="348"/>
      <c r="T28" s="348"/>
      <c r="U28" s="348"/>
      <c r="V28" s="7" t="s">
        <v>49</v>
      </c>
      <c r="X28" s="7"/>
      <c r="Y28" s="7"/>
      <c r="Z28" s="7"/>
    </row>
    <row r="29" spans="1:48" ht="15.75" customHeight="1">
      <c r="B29" s="6">
        <v>5</v>
      </c>
      <c r="C29" s="1" t="s">
        <v>51</v>
      </c>
      <c r="M29" s="66"/>
      <c r="N29" s="66"/>
      <c r="O29" s="66"/>
      <c r="P29" s="66"/>
      <c r="Q29" s="377" t="str">
        <f>IF(入力用データシート!B19="","令和　年　月　日",IF(入力用データシート!B7="交付申請書",TEXT(入力用データシート!B19,"ggge年m月d日"),"令和　年　月　日"))</f>
        <v>令和　年　月　日</v>
      </c>
      <c r="R29" s="377"/>
      <c r="S29" s="377"/>
      <c r="T29" s="377"/>
      <c r="U29" s="377"/>
      <c r="V29" s="377"/>
      <c r="W29" s="377"/>
      <c r="X29" s="377"/>
      <c r="Y29" s="377"/>
      <c r="Z29" s="377"/>
      <c r="AA29" s="377"/>
      <c r="AB29" s="66"/>
      <c r="AC29" s="66"/>
      <c r="AD29" s="66"/>
    </row>
    <row r="30" spans="1:48" ht="15.75" customHeight="1">
      <c r="B30" s="6">
        <v>6</v>
      </c>
      <c r="C30" s="1" t="s">
        <v>52</v>
      </c>
      <c r="Q30" s="378" t="str">
        <f>IF(AND(入力用データシート!B7="交付申請書", 入力用データシート!B39&lt;&gt;""), TEXT(入力用データシート!B39, "ggge年m月d日"), "令和　年　月　日")</f>
        <v>令和　年　月　日</v>
      </c>
      <c r="R30" s="378"/>
      <c r="S30" s="378"/>
      <c r="T30" s="378"/>
      <c r="U30" s="378"/>
      <c r="V30" s="378"/>
      <c r="W30" s="1" t="s">
        <v>53</v>
      </c>
      <c r="X30" s="378" t="str">
        <f>IF(AND(入力用データシート!B7="交付申請書", 入力用データシート!B39&lt;&gt;""), TEXT(入力用データシート!B19, "ggge年m月d日"), "令和　年　月　日")</f>
        <v>令和　年　月　日</v>
      </c>
      <c r="Y30" s="378"/>
      <c r="Z30" s="378"/>
      <c r="AA30" s="378"/>
      <c r="AB30" s="378"/>
      <c r="AC30" s="378"/>
    </row>
    <row r="31" spans="1:48" ht="15.75" customHeight="1">
      <c r="B31" s="6">
        <v>7</v>
      </c>
      <c r="C31" s="1" t="s">
        <v>54</v>
      </c>
      <c r="J31" s="385" t="str">
        <f>IF(入力用データシート!B7="交付申請書",
    "（ " &amp; _xlfn.TEXTJOIN(" ",TRUE,入力用データシート!B21:P21) &amp; " ）",
    "（　　　　　　　　　　）"
)</f>
        <v>（　　　　　　　　　　）</v>
      </c>
      <c r="K31" s="385"/>
      <c r="L31" s="385"/>
      <c r="M31" s="385"/>
      <c r="N31" s="385"/>
      <c r="O31" s="385"/>
      <c r="P31" s="385"/>
      <c r="Q31" s="385"/>
      <c r="R31" s="385"/>
      <c r="S31" s="385"/>
      <c r="T31" s="385"/>
      <c r="U31" s="385"/>
      <c r="V31" s="385"/>
      <c r="W31" s="385"/>
      <c r="X31" s="385"/>
      <c r="Y31" s="385"/>
      <c r="Z31" s="385"/>
      <c r="AA31" s="385"/>
      <c r="AB31" s="385"/>
      <c r="AC31" s="385"/>
    </row>
    <row r="32" spans="1:48" ht="15.75" customHeight="1" thickBot="1">
      <c r="B32" s="6">
        <v>8</v>
      </c>
      <c r="C32" s="1" t="s">
        <v>212</v>
      </c>
    </row>
    <row r="33" spans="1:30" ht="12.9" customHeight="1">
      <c r="A33" s="1" t="s">
        <v>55</v>
      </c>
      <c r="B33" s="379" t="str">
        <f>IF(入力用データシート!B7="交付申請書", IF(入力用データシート!B23="有","〇",""), "")</f>
        <v/>
      </c>
      <c r="C33" s="380"/>
      <c r="D33" s="380" t="s">
        <v>56</v>
      </c>
      <c r="E33" s="380"/>
      <c r="F33" s="380"/>
      <c r="G33" s="380"/>
      <c r="H33" s="380"/>
      <c r="I33" s="380"/>
      <c r="J33" s="380"/>
      <c r="K33" s="380"/>
      <c r="L33" s="380"/>
      <c r="M33" s="380"/>
      <c r="N33" s="380"/>
      <c r="O33" s="383"/>
      <c r="P33" s="379" t="str">
        <f>IF(入力用データシート!B7="交付申請書", IF(入力用データシート!B23="無","〇",""), "")</f>
        <v/>
      </c>
      <c r="Q33" s="380"/>
      <c r="R33" s="380" t="s">
        <v>57</v>
      </c>
      <c r="S33" s="380"/>
      <c r="T33" s="380"/>
      <c r="U33" s="380"/>
      <c r="V33" s="380"/>
      <c r="W33" s="380"/>
      <c r="X33" s="380"/>
      <c r="Y33" s="380"/>
      <c r="Z33" s="380"/>
      <c r="AA33" s="380"/>
      <c r="AB33" s="380"/>
      <c r="AC33" s="383"/>
    </row>
    <row r="34" spans="1:30" ht="12.9" customHeight="1" thickBot="1">
      <c r="B34" s="381"/>
      <c r="C34" s="382"/>
      <c r="D34" s="382"/>
      <c r="E34" s="382"/>
      <c r="F34" s="382"/>
      <c r="G34" s="382"/>
      <c r="H34" s="382"/>
      <c r="I34" s="382"/>
      <c r="J34" s="382"/>
      <c r="K34" s="382"/>
      <c r="L34" s="382"/>
      <c r="M34" s="382"/>
      <c r="N34" s="382"/>
      <c r="O34" s="384"/>
      <c r="P34" s="381"/>
      <c r="Q34" s="382"/>
      <c r="R34" s="382"/>
      <c r="S34" s="382"/>
      <c r="T34" s="382"/>
      <c r="U34" s="382"/>
      <c r="V34" s="382"/>
      <c r="W34" s="382"/>
      <c r="X34" s="382"/>
      <c r="Y34" s="382"/>
      <c r="Z34" s="382"/>
      <c r="AA34" s="382"/>
      <c r="AB34" s="382"/>
      <c r="AC34" s="384"/>
    </row>
    <row r="35" spans="1:30" ht="15.75" customHeight="1">
      <c r="B35" s="6">
        <v>9</v>
      </c>
      <c r="C35" s="1" t="s">
        <v>58</v>
      </c>
    </row>
    <row r="36" spans="1:30" ht="12.9" customHeight="1">
      <c r="A36" s="1" t="s">
        <v>55</v>
      </c>
      <c r="B36" s="374" t="s">
        <v>59</v>
      </c>
      <c r="C36" s="375"/>
      <c r="D36" s="375"/>
      <c r="E36" s="352" t="s">
        <v>60</v>
      </c>
      <c r="F36" s="353"/>
      <c r="G36" s="353"/>
      <c r="H36" s="353"/>
      <c r="I36" s="353"/>
      <c r="J36" s="353"/>
      <c r="K36" s="353"/>
      <c r="L36" s="353"/>
      <c r="M36" s="372" t="str">
        <f>IF(入力用データシート!B7="交付申請書", 入力用データシート!B57 &amp; "  " &amp; 入力用データシート!J57, "")</f>
        <v/>
      </c>
      <c r="N36" s="372"/>
      <c r="O36" s="372"/>
      <c r="P36" s="372"/>
      <c r="Q36" s="372"/>
      <c r="R36" s="372"/>
      <c r="S36" s="372"/>
      <c r="T36" s="372"/>
      <c r="U36" s="372"/>
      <c r="V36" s="372"/>
      <c r="W36" s="372"/>
      <c r="X36" s="372"/>
      <c r="Y36" s="372"/>
      <c r="Z36" s="372"/>
      <c r="AA36" s="372"/>
      <c r="AB36" s="372"/>
      <c r="AC36" s="373"/>
    </row>
    <row r="37" spans="1:30" ht="12.9" customHeight="1">
      <c r="B37" s="375"/>
      <c r="C37" s="375"/>
      <c r="D37" s="375"/>
      <c r="E37" s="356" t="s">
        <v>61</v>
      </c>
      <c r="F37" s="357"/>
      <c r="G37" s="357"/>
      <c r="H37" s="354" t="str">
        <f>IF(入力用データシート!B7="交付申請書", 入力用データシート!B59, "")</f>
        <v/>
      </c>
      <c r="I37" s="354"/>
      <c r="J37" s="354"/>
      <c r="K37" s="354"/>
      <c r="L37" s="354"/>
      <c r="M37" s="354"/>
      <c r="N37" s="354"/>
      <c r="O37" s="354"/>
      <c r="P37" s="355"/>
      <c r="Q37" s="352" t="s">
        <v>62</v>
      </c>
      <c r="R37" s="353"/>
      <c r="S37" s="353"/>
      <c r="T37" s="354" t="str">
        <f>IF(入力用データシート!B7="交付申請書", 入力用データシート!B61, "")</f>
        <v/>
      </c>
      <c r="U37" s="354"/>
      <c r="V37" s="354"/>
      <c r="W37" s="354"/>
      <c r="X37" s="354"/>
      <c r="Y37" s="354"/>
      <c r="Z37" s="354"/>
      <c r="AA37" s="354"/>
      <c r="AB37" s="354"/>
      <c r="AC37" s="355"/>
    </row>
    <row r="38" spans="1:30" ht="12.9" customHeight="1">
      <c r="B38" s="375"/>
      <c r="C38" s="375"/>
      <c r="D38" s="375"/>
      <c r="E38" s="356" t="s">
        <v>63</v>
      </c>
      <c r="F38" s="357"/>
      <c r="G38" s="357"/>
      <c r="H38" s="357"/>
      <c r="I38" s="358" t="str">
        <f>IF(入力用データシート!B7="交付申請書", 入力用データシート!B63, "")</f>
        <v/>
      </c>
      <c r="J38" s="358"/>
      <c r="K38" s="358"/>
      <c r="L38" s="358"/>
      <c r="M38" s="358"/>
      <c r="N38" s="358"/>
      <c r="O38" s="358"/>
      <c r="P38" s="358"/>
      <c r="Q38" s="358"/>
      <c r="R38" s="358"/>
      <c r="S38" s="8" t="s">
        <v>64</v>
      </c>
      <c r="T38" s="361" t="str">
        <f>IF(入力用データシート!B7="交付申請書", 入力用データシート!K63, "")</f>
        <v/>
      </c>
      <c r="U38" s="361"/>
      <c r="V38" s="361"/>
      <c r="W38" s="361"/>
      <c r="X38" s="361"/>
      <c r="Y38" s="361"/>
      <c r="Z38" s="361"/>
      <c r="AA38" s="361"/>
      <c r="AB38" s="361"/>
      <c r="AC38" s="362"/>
    </row>
    <row r="39" spans="1:30" ht="12.9" customHeight="1">
      <c r="B39" s="363" t="s">
        <v>65</v>
      </c>
      <c r="C39" s="364"/>
      <c r="D39" s="365"/>
      <c r="E39" s="352" t="s">
        <v>66</v>
      </c>
      <c r="F39" s="353"/>
      <c r="G39" s="353"/>
      <c r="H39" s="353"/>
      <c r="I39" s="353"/>
      <c r="J39" s="353"/>
      <c r="K39" s="353"/>
      <c r="L39" s="353"/>
      <c r="M39" s="372" t="str">
        <f>IF(入力用データシート!B7="交付申請書", 入力用データシート!B67 &amp; " " &amp; 入力用データシート!J67, "")</f>
        <v/>
      </c>
      <c r="N39" s="372"/>
      <c r="O39" s="372"/>
      <c r="P39" s="372"/>
      <c r="Q39" s="372"/>
      <c r="R39" s="372"/>
      <c r="S39" s="372"/>
      <c r="T39" s="372"/>
      <c r="U39" s="372"/>
      <c r="V39" s="372"/>
      <c r="W39" s="372"/>
      <c r="X39" s="372"/>
      <c r="Y39" s="372"/>
      <c r="Z39" s="372"/>
      <c r="AA39" s="372"/>
      <c r="AB39" s="372"/>
      <c r="AC39" s="373"/>
    </row>
    <row r="40" spans="1:30" ht="12.9" customHeight="1">
      <c r="B40" s="366"/>
      <c r="C40" s="367"/>
      <c r="D40" s="368"/>
      <c r="E40" s="9" t="s">
        <v>67</v>
      </c>
      <c r="G40" s="359" t="str">
        <f>IF(入力用データシート!B7="交付申請書", 入力用データシート!B69 &amp; "-" &amp; 入力用データシート!J69 &amp; "  " &amp; 入力用データシート!B71 &amp; "  " &amp; 入力用データシート!B73, "")</f>
        <v/>
      </c>
      <c r="H40" s="359"/>
      <c r="I40" s="359"/>
      <c r="J40" s="359"/>
      <c r="K40" s="359"/>
      <c r="L40" s="359"/>
      <c r="M40" s="359"/>
      <c r="N40" s="359"/>
      <c r="O40" s="359"/>
      <c r="P40" s="359"/>
      <c r="Q40" s="359"/>
      <c r="R40" s="359"/>
      <c r="S40" s="359"/>
      <c r="T40" s="359"/>
      <c r="U40" s="359"/>
      <c r="V40" s="359"/>
      <c r="W40" s="359"/>
      <c r="X40" s="359"/>
      <c r="Y40" s="359"/>
      <c r="Z40" s="359"/>
      <c r="AA40" s="359"/>
      <c r="AB40" s="359"/>
      <c r="AC40" s="360"/>
    </row>
    <row r="41" spans="1:30" ht="12.9" customHeight="1">
      <c r="B41" s="366"/>
      <c r="C41" s="367"/>
      <c r="D41" s="368"/>
      <c r="E41" s="356" t="s">
        <v>61</v>
      </c>
      <c r="F41" s="357"/>
      <c r="G41" s="357"/>
      <c r="H41" s="354" t="str">
        <f>IF(入力用データシート!B7="交付申請書", 入力用データシート!B75, "")</f>
        <v/>
      </c>
      <c r="I41" s="354"/>
      <c r="J41" s="354"/>
      <c r="K41" s="354"/>
      <c r="L41" s="354"/>
      <c r="M41" s="354"/>
      <c r="N41" s="354"/>
      <c r="O41" s="354"/>
      <c r="P41" s="355"/>
      <c r="Q41" s="352" t="s">
        <v>62</v>
      </c>
      <c r="R41" s="353"/>
      <c r="S41" s="353"/>
      <c r="T41" s="354" t="str">
        <f>IF(入力用データシート!B7="交付申請書", 入力用データシート!B77, "")</f>
        <v/>
      </c>
      <c r="U41" s="354"/>
      <c r="V41" s="354"/>
      <c r="W41" s="354"/>
      <c r="X41" s="354"/>
      <c r="Y41" s="354"/>
      <c r="Z41" s="354"/>
      <c r="AA41" s="354"/>
      <c r="AB41" s="354"/>
      <c r="AC41" s="355"/>
    </row>
    <row r="42" spans="1:30" ht="12.9" customHeight="1">
      <c r="B42" s="369"/>
      <c r="C42" s="370"/>
      <c r="D42" s="371"/>
      <c r="E42" s="356" t="s">
        <v>63</v>
      </c>
      <c r="F42" s="357"/>
      <c r="G42" s="357"/>
      <c r="H42" s="357"/>
      <c r="I42" s="358" t="str">
        <f>IF(入力用データシート!B7="交付申請書", 入力用データシート!B79, "")</f>
        <v/>
      </c>
      <c r="J42" s="358"/>
      <c r="K42" s="358"/>
      <c r="L42" s="358"/>
      <c r="M42" s="358"/>
      <c r="N42" s="358"/>
      <c r="O42" s="358"/>
      <c r="P42" s="358"/>
      <c r="Q42" s="358"/>
      <c r="R42" s="358"/>
      <c r="S42" s="8" t="s">
        <v>64</v>
      </c>
      <c r="T42" s="359" t="str">
        <f>IF(入力用データシート!B7="交付申請書", 入力用データシート!K79, "")</f>
        <v/>
      </c>
      <c r="U42" s="359"/>
      <c r="V42" s="359"/>
      <c r="W42" s="359"/>
      <c r="X42" s="359"/>
      <c r="Y42" s="359"/>
      <c r="Z42" s="359"/>
      <c r="AA42" s="359"/>
      <c r="AB42" s="359"/>
      <c r="AC42" s="360"/>
    </row>
    <row r="43" spans="1:30" ht="14.4" customHeight="1">
      <c r="B43" s="6">
        <v>10</v>
      </c>
      <c r="C43" s="1" t="s">
        <v>68</v>
      </c>
    </row>
    <row r="44" spans="1:30" ht="16.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row>
    <row r="45" spans="1:30" ht="14.4" customHeight="1">
      <c r="B45" s="3" t="s">
        <v>215</v>
      </c>
    </row>
    <row r="46" spans="1:30" ht="9.75" customHeight="1">
      <c r="B46" s="3" t="s">
        <v>69</v>
      </c>
    </row>
    <row r="47" spans="1:30" ht="9.75" customHeight="1">
      <c r="A47" s="6"/>
      <c r="B47" s="3" t="s">
        <v>216</v>
      </c>
    </row>
    <row r="48" spans="1:30" ht="9.75" customHeight="1">
      <c r="A48" s="6"/>
      <c r="B48" s="345" t="s">
        <v>213</v>
      </c>
      <c r="C48" s="345"/>
      <c r="D48" s="345"/>
      <c r="E48" s="345"/>
      <c r="F48" s="345"/>
      <c r="G48" s="345"/>
      <c r="H48" s="345"/>
      <c r="I48" s="345"/>
      <c r="J48" s="345"/>
      <c r="K48" s="345"/>
      <c r="L48" s="345"/>
      <c r="M48" s="345"/>
      <c r="N48" s="345"/>
      <c r="O48" s="345"/>
      <c r="P48" s="345"/>
      <c r="Q48" s="345"/>
      <c r="R48" s="345"/>
      <c r="S48" s="345"/>
      <c r="T48" s="345"/>
      <c r="U48" s="345"/>
      <c r="V48" s="345"/>
      <c r="W48" s="345"/>
      <c r="X48" s="345"/>
      <c r="Y48" s="345"/>
      <c r="Z48" s="345"/>
      <c r="AA48" s="345"/>
      <c r="AB48" s="345"/>
      <c r="AC48" s="345"/>
      <c r="AD48" s="345"/>
    </row>
    <row r="49" spans="1:30" ht="9.75" customHeight="1">
      <c r="B49" s="3" t="s">
        <v>214</v>
      </c>
    </row>
    <row r="50" spans="1:30" ht="9.75" customHeight="1">
      <c r="B50" s="3" t="s">
        <v>70</v>
      </c>
    </row>
    <row r="51" spans="1:30" ht="16.5" customHeight="1">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row>
    <row r="52" spans="1:30" ht="12.9" customHeight="1">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row>
    <row r="53" spans="1:30" ht="12.9" customHeight="1">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row>
    <row r="54" spans="1:30" ht="12.9" customHeight="1"/>
    <row r="55" spans="1:30" ht="12.9" customHeight="1"/>
    <row r="56" spans="1:30" ht="12.9" customHeight="1"/>
    <row r="57" spans="1:30" ht="12.9" customHeight="1"/>
    <row r="58" spans="1:30" ht="112.5" customHeight="1"/>
    <row r="59" spans="1:30" ht="12.9" customHeight="1">
      <c r="A59" s="347"/>
      <c r="B59" s="348"/>
      <c r="C59" s="348"/>
      <c r="D59" s="348"/>
      <c r="E59" s="348"/>
      <c r="P59" s="346"/>
      <c r="Q59" s="346"/>
      <c r="R59" s="346"/>
      <c r="S59" s="346"/>
      <c r="T59" s="346"/>
      <c r="U59" s="346"/>
      <c r="V59" s="346"/>
      <c r="W59" s="346"/>
      <c r="X59" s="346"/>
      <c r="Y59" s="346"/>
      <c r="Z59" s="346"/>
      <c r="AA59" s="346"/>
      <c r="AB59" s="346"/>
      <c r="AC59" s="346"/>
      <c r="AD59" s="346"/>
    </row>
    <row r="60" spans="1:30" ht="12.9" customHeight="1">
      <c r="A60" s="348"/>
      <c r="B60" s="348"/>
      <c r="C60" s="348"/>
      <c r="D60" s="348"/>
      <c r="E60" s="348"/>
      <c r="I60" s="351"/>
      <c r="J60" s="346"/>
      <c r="K60" s="346"/>
      <c r="L60" s="346"/>
      <c r="M60" s="346"/>
      <c r="N60" s="346"/>
      <c r="O60" s="346"/>
      <c r="P60" s="346"/>
      <c r="Q60" s="346"/>
      <c r="U60" s="351"/>
      <c r="V60" s="346"/>
      <c r="W60" s="346"/>
      <c r="X60" s="346"/>
      <c r="Y60" s="346"/>
      <c r="Z60" s="346"/>
      <c r="AA60" s="346"/>
      <c r="AB60" s="346"/>
      <c r="AC60" s="346"/>
      <c r="AD60" s="346"/>
    </row>
    <row r="61" spans="1:30" ht="12.9" customHeight="1">
      <c r="A61" s="348"/>
      <c r="B61" s="348"/>
      <c r="C61" s="348"/>
      <c r="D61" s="348"/>
      <c r="E61" s="348"/>
      <c r="K61" s="346"/>
      <c r="L61" s="346"/>
      <c r="M61" s="346"/>
      <c r="N61" s="346"/>
      <c r="O61" s="346"/>
      <c r="P61" s="346"/>
      <c r="Q61" s="346"/>
      <c r="R61" s="346"/>
      <c r="S61" s="346"/>
      <c r="U61" s="346"/>
      <c r="V61" s="346"/>
      <c r="W61" s="346"/>
      <c r="X61" s="346"/>
      <c r="Y61" s="346"/>
      <c r="Z61" s="346"/>
      <c r="AA61" s="346"/>
      <c r="AB61" s="346"/>
      <c r="AC61" s="346"/>
      <c r="AD61" s="346"/>
    </row>
    <row r="62" spans="1:30" ht="12.9" customHeight="1">
      <c r="A62" s="347"/>
      <c r="B62" s="348"/>
      <c r="C62" s="348"/>
      <c r="D62" s="348"/>
      <c r="E62" s="348"/>
      <c r="P62" s="346"/>
      <c r="Q62" s="346"/>
      <c r="R62" s="346"/>
      <c r="S62" s="346"/>
      <c r="T62" s="346"/>
      <c r="U62" s="346"/>
      <c r="V62" s="346"/>
      <c r="W62" s="346"/>
      <c r="X62" s="346"/>
      <c r="Y62" s="346"/>
      <c r="Z62" s="346"/>
      <c r="AA62" s="346"/>
      <c r="AB62" s="346"/>
      <c r="AC62" s="346"/>
      <c r="AD62" s="346"/>
    </row>
    <row r="63" spans="1:30" ht="12.9" customHeight="1">
      <c r="A63" s="347"/>
      <c r="B63" s="348"/>
      <c r="C63" s="348"/>
      <c r="D63" s="348"/>
      <c r="E63" s="348"/>
      <c r="I63" s="349"/>
      <c r="J63" s="349"/>
      <c r="L63" s="350"/>
      <c r="M63" s="350"/>
      <c r="N63" s="350"/>
      <c r="O63" s="350"/>
      <c r="P63" s="346"/>
      <c r="Q63" s="346"/>
      <c r="R63" s="346"/>
      <c r="S63" s="346"/>
      <c r="T63" s="346"/>
      <c r="U63" s="346"/>
      <c r="V63" s="346"/>
      <c r="W63" s="346"/>
      <c r="X63" s="346"/>
      <c r="Y63" s="346"/>
      <c r="Z63" s="346"/>
      <c r="AA63" s="346"/>
      <c r="AB63" s="346"/>
      <c r="AC63" s="346"/>
      <c r="AD63" s="346"/>
    </row>
    <row r="64" spans="1:30" ht="12.9" customHeight="1">
      <c r="A64" s="348"/>
      <c r="B64" s="348"/>
      <c r="C64" s="348"/>
      <c r="D64" s="348"/>
      <c r="E64" s="348"/>
      <c r="I64" s="351"/>
      <c r="J64" s="346"/>
      <c r="K64" s="346"/>
      <c r="L64" s="346"/>
      <c r="M64" s="346"/>
      <c r="N64" s="346"/>
      <c r="O64" s="346"/>
      <c r="P64" s="346"/>
      <c r="Q64" s="346"/>
      <c r="U64" s="351"/>
      <c r="V64" s="346"/>
      <c r="W64" s="346"/>
      <c r="X64" s="346"/>
      <c r="Y64" s="346"/>
      <c r="Z64" s="346"/>
      <c r="AA64" s="346"/>
      <c r="AB64" s="346"/>
      <c r="AC64" s="346"/>
      <c r="AD64" s="346"/>
    </row>
    <row r="65" spans="1:30" ht="12.9" customHeight="1">
      <c r="A65" s="348"/>
      <c r="B65" s="348"/>
      <c r="C65" s="348"/>
      <c r="D65" s="348"/>
      <c r="E65" s="348"/>
      <c r="K65" s="346"/>
      <c r="L65" s="346"/>
      <c r="M65" s="346"/>
      <c r="N65" s="346"/>
      <c r="O65" s="346"/>
      <c r="P65" s="346"/>
      <c r="Q65" s="346"/>
      <c r="R65" s="346"/>
      <c r="S65" s="346"/>
      <c r="U65" s="346"/>
      <c r="V65" s="346"/>
      <c r="W65" s="346"/>
      <c r="X65" s="346"/>
      <c r="Y65" s="346"/>
      <c r="Z65" s="346"/>
      <c r="AA65" s="346"/>
      <c r="AB65" s="346"/>
      <c r="AC65" s="346"/>
      <c r="AD65" s="346"/>
    </row>
    <row r="66" spans="1:30" ht="12.9" customHeight="1"/>
    <row r="67" spans="1:30" ht="9.9" customHeight="1"/>
    <row r="68" spans="1:30" ht="9.9" customHeight="1"/>
    <row r="69" spans="1:30" ht="9.9" customHeight="1"/>
    <row r="70" spans="1:30" ht="9.9" customHeight="1"/>
    <row r="71" spans="1:30" ht="9.9" customHeight="1"/>
    <row r="72" spans="1:30" ht="9.9" customHeight="1"/>
    <row r="73" spans="1:30" ht="9.9" customHeight="1"/>
    <row r="74" spans="1:30" ht="9.9" customHeight="1"/>
    <row r="75" spans="1:30" ht="9.9" customHeight="1"/>
    <row r="76" spans="1:30" ht="9.9" customHeight="1"/>
    <row r="77" spans="1:30" ht="9.9" customHeight="1"/>
    <row r="78" spans="1:30" ht="9.9" customHeight="1"/>
    <row r="79" spans="1:30" ht="9.9" customHeight="1"/>
    <row r="80" spans="1:30" ht="9.9" customHeight="1"/>
    <row r="81" s="1" customFormat="1" ht="9.9" customHeight="1"/>
    <row r="82" s="1" customFormat="1" ht="9.9" customHeight="1"/>
  </sheetData>
  <sheetProtection selectLockedCells="1"/>
  <mergeCells count="64">
    <mergeCell ref="A14:AD14"/>
    <mergeCell ref="A1:I2"/>
    <mergeCell ref="O2:P2"/>
    <mergeCell ref="T2:V2"/>
    <mergeCell ref="W2:AD2"/>
    <mergeCell ref="T4:AC4"/>
    <mergeCell ref="W5:AD5"/>
    <mergeCell ref="S8:AD8"/>
    <mergeCell ref="U9:AD9"/>
    <mergeCell ref="V10:AB10"/>
    <mergeCell ref="V11:AB11"/>
    <mergeCell ref="A13:AD13"/>
    <mergeCell ref="A15:AD15"/>
    <mergeCell ref="B17:AC22"/>
    <mergeCell ref="A24:AD24"/>
    <mergeCell ref="C25:AC25"/>
    <mergeCell ref="L27:U27"/>
    <mergeCell ref="N26:AC26"/>
    <mergeCell ref="L28:U28"/>
    <mergeCell ref="Q29:AA29"/>
    <mergeCell ref="Q30:V30"/>
    <mergeCell ref="X30:AC30"/>
    <mergeCell ref="B33:C34"/>
    <mergeCell ref="D33:O34"/>
    <mergeCell ref="P33:Q34"/>
    <mergeCell ref="R33:AC34"/>
    <mergeCell ref="J31:AC31"/>
    <mergeCell ref="T37:AC37"/>
    <mergeCell ref="E38:H38"/>
    <mergeCell ref="I38:R38"/>
    <mergeCell ref="T38:AC38"/>
    <mergeCell ref="B39:D42"/>
    <mergeCell ref="E39:L39"/>
    <mergeCell ref="M39:AC39"/>
    <mergeCell ref="G40:AC40"/>
    <mergeCell ref="E41:G41"/>
    <mergeCell ref="H41:P41"/>
    <mergeCell ref="B36:D38"/>
    <mergeCell ref="E36:L36"/>
    <mergeCell ref="M36:AC36"/>
    <mergeCell ref="E37:G37"/>
    <mergeCell ref="H37:P37"/>
    <mergeCell ref="Q37:S37"/>
    <mergeCell ref="Q41:S41"/>
    <mergeCell ref="T41:AC41"/>
    <mergeCell ref="E42:H42"/>
    <mergeCell ref="I42:R42"/>
    <mergeCell ref="T42:AC42"/>
    <mergeCell ref="B48:AD48"/>
    <mergeCell ref="U61:AD61"/>
    <mergeCell ref="A62:E65"/>
    <mergeCell ref="P62:AD62"/>
    <mergeCell ref="I63:J63"/>
    <mergeCell ref="L63:O63"/>
    <mergeCell ref="P63:AD63"/>
    <mergeCell ref="I64:Q64"/>
    <mergeCell ref="U64:AD64"/>
    <mergeCell ref="K65:S65"/>
    <mergeCell ref="U65:AD65"/>
    <mergeCell ref="A59:E61"/>
    <mergeCell ref="P59:AD59"/>
    <mergeCell ref="I60:Q60"/>
    <mergeCell ref="U60:AD60"/>
    <mergeCell ref="K61:S61"/>
  </mergeCells>
  <phoneticPr fontId="1"/>
  <pageMargins left="0.7" right="0.7" top="0.75" bottom="0.75" header="0.3" footer="0.3"/>
  <pageSetup paperSize="9"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C0613-79F4-47DA-942B-4D3C2F81973F}">
  <sheetPr codeName="Sheet2">
    <tabColor rgb="FFFFB7DB"/>
  </sheetPr>
  <dimension ref="A1:AU70"/>
  <sheetViews>
    <sheetView showGridLines="0" zoomScaleNormal="100" zoomScaleSheetLayoutView="100" workbookViewId="0">
      <selection activeCell="AG1" sqref="AG1:AI3"/>
    </sheetView>
  </sheetViews>
  <sheetFormatPr defaultColWidth="9" defaultRowHeight="13.2"/>
  <cols>
    <col min="1" max="47" width="2.59765625" style="10" customWidth="1"/>
    <col min="48" max="16384" width="9" style="10"/>
  </cols>
  <sheetData>
    <row r="1" spans="1:47" ht="12.9" customHeight="1" thickTop="1">
      <c r="A1" s="479" t="s">
        <v>71</v>
      </c>
      <c r="B1" s="479"/>
      <c r="C1" s="479"/>
      <c r="D1" s="479"/>
      <c r="E1" s="479"/>
      <c r="F1" s="479"/>
      <c r="G1" s="479"/>
      <c r="H1" s="479"/>
      <c r="I1" s="479"/>
      <c r="AG1" s="400" t="s">
        <v>1145</v>
      </c>
      <c r="AH1" s="401"/>
      <c r="AI1" s="402"/>
      <c r="AJ1" s="62"/>
    </row>
    <row r="2" spans="1:47" ht="12.9" customHeight="1">
      <c r="A2" s="479"/>
      <c r="B2" s="479"/>
      <c r="C2" s="479"/>
      <c r="D2" s="479"/>
      <c r="E2" s="479"/>
      <c r="F2" s="479"/>
      <c r="G2" s="479"/>
      <c r="H2" s="479"/>
      <c r="I2" s="479"/>
      <c r="AF2" s="61"/>
      <c r="AG2" s="403"/>
      <c r="AH2" s="404"/>
      <c r="AI2" s="405"/>
      <c r="AJ2" s="62"/>
    </row>
    <row r="3" spans="1:47" ht="12.9" customHeight="1" thickBot="1">
      <c r="B3" s="4" t="s">
        <v>217</v>
      </c>
      <c r="AG3" s="406"/>
      <c r="AH3" s="407"/>
      <c r="AI3" s="408"/>
      <c r="AJ3" s="62"/>
    </row>
    <row r="4" spans="1:47" ht="16.5" customHeight="1" thickTop="1">
      <c r="B4" s="480" t="s">
        <v>72</v>
      </c>
      <c r="C4" s="419"/>
      <c r="D4" s="419"/>
      <c r="E4" s="419"/>
      <c r="F4" s="419"/>
      <c r="G4" s="419"/>
      <c r="H4" s="481"/>
      <c r="I4" s="11" t="s">
        <v>73</v>
      </c>
      <c r="J4" s="12"/>
      <c r="K4" s="12"/>
      <c r="L4" s="12"/>
      <c r="M4" s="12"/>
      <c r="N4" s="12"/>
      <c r="O4" s="486" t="str">
        <f>IF(入力用データシート!B7="交付申請書", CHOOSE(MATCH(AG1,{"①","②","③","④","⑤"},0), 入力用データシート!B439, 入力用データシート!B475, 入力用データシート!B511, 入力用データシート!B547, 入力用データシート!B583), "")</f>
        <v/>
      </c>
      <c r="P4" s="486"/>
      <c r="Q4" s="486"/>
      <c r="R4" s="486"/>
      <c r="S4" s="486"/>
      <c r="T4" s="486"/>
      <c r="U4" s="486"/>
      <c r="V4" s="486"/>
      <c r="W4" s="486"/>
      <c r="X4" s="486"/>
      <c r="Y4" s="486"/>
      <c r="Z4" s="486"/>
      <c r="AA4" s="486"/>
      <c r="AB4" s="486"/>
      <c r="AC4" s="486"/>
      <c r="AD4" s="487"/>
      <c r="AG4" s="393" t="s">
        <v>1099</v>
      </c>
      <c r="AH4" s="394"/>
      <c r="AI4" s="394"/>
      <c r="AJ4" s="395"/>
      <c r="AK4" s="395"/>
      <c r="AL4" s="395"/>
      <c r="AM4" s="395"/>
      <c r="AN4" s="395"/>
      <c r="AO4" s="395"/>
      <c r="AP4" s="395"/>
      <c r="AQ4" s="395"/>
      <c r="AR4" s="395"/>
      <c r="AS4" s="395"/>
      <c r="AT4" s="395"/>
      <c r="AU4" s="396"/>
    </row>
    <row r="5" spans="1:47" ht="16.5" customHeight="1">
      <c r="B5" s="482"/>
      <c r="C5" s="443"/>
      <c r="D5" s="443"/>
      <c r="E5" s="443"/>
      <c r="F5" s="443"/>
      <c r="G5" s="443"/>
      <c r="H5" s="483"/>
      <c r="I5" s="10" t="s">
        <v>74</v>
      </c>
      <c r="J5" s="13"/>
      <c r="K5" s="13"/>
      <c r="L5" s="13"/>
      <c r="M5" s="13"/>
      <c r="N5" s="13"/>
      <c r="O5" s="488" t="str">
        <f>IF(入力用データシート!B7="交付申請書", CHOOSE(MATCH(AG1,{"①","②","③","④","⑤"},0), 入力用データシート!B441, 入力用データシート!B477, 入力用データシート!B513, 入力用データシート!B549, 入力用データシート!B585), "")</f>
        <v/>
      </c>
      <c r="P5" s="488"/>
      <c r="Q5" s="488"/>
      <c r="R5" s="488"/>
      <c r="S5" s="488"/>
      <c r="T5" s="488"/>
      <c r="U5" s="488"/>
      <c r="V5" s="488"/>
      <c r="W5" s="488"/>
      <c r="X5" s="488"/>
      <c r="Y5" s="488"/>
      <c r="Z5" s="488"/>
      <c r="AA5" s="488"/>
      <c r="AB5" s="488"/>
      <c r="AC5" s="488"/>
      <c r="AD5" s="489"/>
      <c r="AG5" s="397"/>
      <c r="AH5" s="398"/>
      <c r="AI5" s="398"/>
      <c r="AJ5" s="398"/>
      <c r="AK5" s="398"/>
      <c r="AL5" s="398"/>
      <c r="AM5" s="398"/>
      <c r="AN5" s="398"/>
      <c r="AO5" s="398"/>
      <c r="AP5" s="398"/>
      <c r="AQ5" s="398"/>
      <c r="AR5" s="398"/>
      <c r="AS5" s="398"/>
      <c r="AT5" s="398"/>
      <c r="AU5" s="399"/>
    </row>
    <row r="6" spans="1:47" ht="16.5" customHeight="1">
      <c r="B6" s="482"/>
      <c r="C6" s="443"/>
      <c r="D6" s="443"/>
      <c r="E6" s="443"/>
      <c r="F6" s="443"/>
      <c r="G6" s="443"/>
      <c r="H6" s="483"/>
      <c r="I6" s="10" t="s">
        <v>75</v>
      </c>
      <c r="J6" s="13"/>
      <c r="K6" s="13"/>
      <c r="L6" s="13"/>
      <c r="M6" s="13"/>
      <c r="N6" s="13"/>
      <c r="O6" s="488" t="str">
        <f>IF(入力用データシート!B7="交付申請書", _xlfn.TEXTJOIN(" ", TRUE, CHOOSE(MATCH(AG1, {"①","②","③","④","⑤"}, 0), 入力用データシート!B443:P443, 入力用データシート!B479:P479, 入力用データシート!B515:P515, 入力用データシート!B551:P551, 入力用データシート!B587:P587)), "")</f>
        <v/>
      </c>
      <c r="P6" s="488"/>
      <c r="Q6" s="488"/>
      <c r="R6" s="488"/>
      <c r="S6" s="488"/>
      <c r="T6" s="488"/>
      <c r="U6" s="488"/>
      <c r="V6" s="488"/>
      <c r="W6" s="488"/>
      <c r="X6" s="488"/>
      <c r="Y6" s="488"/>
      <c r="Z6" s="488"/>
      <c r="AA6" s="488"/>
      <c r="AB6" s="488"/>
      <c r="AC6" s="488"/>
      <c r="AD6" s="489"/>
    </row>
    <row r="7" spans="1:47" ht="16.5" customHeight="1">
      <c r="B7" s="482"/>
      <c r="C7" s="443"/>
      <c r="D7" s="443"/>
      <c r="E7" s="443"/>
      <c r="F7" s="443"/>
      <c r="G7" s="443"/>
      <c r="H7" s="483"/>
      <c r="I7" s="10" t="s">
        <v>76</v>
      </c>
      <c r="J7" s="13"/>
      <c r="K7" s="13"/>
      <c r="L7" s="13"/>
      <c r="M7" s="13"/>
      <c r="N7" s="13"/>
      <c r="O7" s="490" t="str">
        <f>IF(入力用データシート!B7="交付申請書", CHOOSE(MATCH(AG1, {"①","②","③","④","⑤"}, 0), 入力用データシート!B445 &amp; "kW", 入力用データシート!B481 &amp; "kW", 入力用データシート!B517 &amp; "kW", 入力用データシート!B553 &amp; "kW", 入力用データシート!B589 &amp; "kW"), "")</f>
        <v/>
      </c>
      <c r="P7" s="490"/>
      <c r="Q7" s="490"/>
      <c r="R7" s="490"/>
      <c r="S7" s="490"/>
      <c r="T7" s="490"/>
      <c r="U7" s="490"/>
      <c r="V7" s="490"/>
      <c r="W7" s="490"/>
      <c r="X7" s="490"/>
      <c r="Y7" s="490"/>
      <c r="Z7" s="490"/>
      <c r="AA7" s="490"/>
      <c r="AB7" s="490"/>
      <c r="AC7" s="490"/>
      <c r="AD7" s="491"/>
    </row>
    <row r="8" spans="1:47" ht="16.5" customHeight="1">
      <c r="B8" s="482"/>
      <c r="C8" s="443"/>
      <c r="D8" s="443"/>
      <c r="E8" s="443"/>
      <c r="F8" s="443"/>
      <c r="G8" s="443"/>
      <c r="H8" s="483"/>
      <c r="I8" s="10" t="s">
        <v>77</v>
      </c>
      <c r="J8" s="13"/>
      <c r="K8" s="13"/>
      <c r="L8" s="13"/>
      <c r="M8" s="13"/>
      <c r="N8" s="13"/>
      <c r="O8" s="13" t="str">
        <f>IF(入力用データシート!B7="交付申請書", IF(CHOOSE(MATCH(AG1, {"①","②","③","④","⑤"}, 0), 入力用データシート!B447, 入力用データシート!B483, 入力用データシート!B519, 入力用データシート!B555, 入力用データシート!B591)="有", "☑", "□"), "□")</f>
        <v>□</v>
      </c>
      <c r="P8" s="14" t="s">
        <v>56</v>
      </c>
      <c r="Q8" s="13"/>
      <c r="R8" s="13"/>
      <c r="S8" s="13" t="str">
        <f>IF(入力用データシート!B7="交付申請書", IF(CHOOSE(MATCH(AG1, {"①","②","③","④","⑤"}, 0), 入力用データシート!B447, 入力用データシート!B483, 入力用データシート!B519, 入力用データシート!B555, 入力用データシート!B591)="無", "☑", "□"), "□")</f>
        <v>□</v>
      </c>
      <c r="T8" s="10" t="s">
        <v>57</v>
      </c>
      <c r="U8" s="13"/>
      <c r="V8" s="13"/>
      <c r="W8" s="13"/>
      <c r="X8" s="13" t="str">
        <f>IF(入力用データシート!B7="交付申請書", IF(CHOOSE(MATCH(AG1, {"①","②","③","④","⑤"}, 0), 入力用データシート!B447, 入力用データシート!B483, 入力用データシート!B519, 入力用データシート!B555, 入力用データシート!B591)="その他証明書", "☑", "□"), "□")</f>
        <v>□</v>
      </c>
      <c r="Y8" s="10" t="s">
        <v>78</v>
      </c>
      <c r="Z8" s="13"/>
      <c r="AA8" s="13"/>
      <c r="AB8" s="13"/>
      <c r="AC8" s="13"/>
      <c r="AD8" s="15"/>
    </row>
    <row r="9" spans="1:47" ht="16.5" customHeight="1">
      <c r="B9" s="484"/>
      <c r="C9" s="445"/>
      <c r="D9" s="445"/>
      <c r="E9" s="445"/>
      <c r="F9" s="445"/>
      <c r="G9" s="445"/>
      <c r="H9" s="485"/>
      <c r="I9" s="16" t="s">
        <v>79</v>
      </c>
      <c r="J9" s="16"/>
      <c r="K9" s="16"/>
      <c r="L9" s="16"/>
      <c r="M9" s="16"/>
      <c r="N9" s="16"/>
      <c r="O9" s="492" t="str">
        <f>IF(入力用データシート!B7="交付申請書",IF(CHOOSE(MATCH(AG1,{"①","②","③","④","⑤"},0),入力用データシート!B449,入力用データシート!B485,入力用データシート!B521,入力用データシート!B557,入力用データシート!B593)="","",CHOOSE(MATCH(AG1,{"①","②","③","④","⑤"},0),入力用データシート!B449,入力用データシート!B485,入力用データシート!B521,入力用データシート!B557,入力用データシート!B593)),"")</f>
        <v/>
      </c>
      <c r="P9" s="492"/>
      <c r="Q9" s="492"/>
      <c r="R9" s="492"/>
      <c r="S9" s="492"/>
      <c r="T9" s="16" t="s">
        <v>80</v>
      </c>
      <c r="U9" s="16" t="s">
        <v>81</v>
      </c>
      <c r="V9" s="16"/>
      <c r="W9" s="16"/>
      <c r="X9" s="492" t="str">
        <f>IF(入力用データシート!B7="交付申請書", CHOOSE(MATCH(AG1, {"①","②","③","④","⑤"}, 0), 入力用データシート!B451, 入力用データシート!B487, 入力用データシート!B523, 入力用データシート!B559, 入力用データシート!B595), "")</f>
        <v/>
      </c>
      <c r="Y9" s="492"/>
      <c r="Z9" s="492"/>
      <c r="AA9" s="16" t="s">
        <v>82</v>
      </c>
      <c r="AB9" s="16"/>
      <c r="AC9" s="16"/>
      <c r="AD9" s="17"/>
    </row>
    <row r="10" spans="1:47" ht="12.9" customHeight="1">
      <c r="B10" s="469" t="s">
        <v>83</v>
      </c>
      <c r="C10" s="469"/>
      <c r="D10" s="469"/>
      <c r="E10" s="469"/>
      <c r="F10" s="469"/>
      <c r="G10" s="469"/>
      <c r="H10" s="469"/>
      <c r="I10" s="469"/>
      <c r="J10" s="469"/>
      <c r="K10" s="469"/>
      <c r="L10" s="469"/>
      <c r="M10" s="469"/>
      <c r="N10" s="470" t="str">
        <f>IF(入力用データシート!B7="交付申請書", 入力用データシート!B431, "")</f>
        <v/>
      </c>
      <c r="O10" s="471"/>
      <c r="P10" s="471"/>
      <c r="Q10" s="471"/>
      <c r="R10" s="471"/>
      <c r="S10" s="471"/>
      <c r="T10" s="471"/>
      <c r="U10" s="471"/>
      <c r="V10" s="471"/>
      <c r="W10" s="471"/>
      <c r="X10" s="471"/>
      <c r="Y10" s="471"/>
      <c r="Z10" s="471"/>
      <c r="AA10" s="471"/>
      <c r="AB10" s="471"/>
      <c r="AC10" s="471"/>
      <c r="AD10" s="471"/>
    </row>
    <row r="11" spans="1:47" ht="12.9" customHeight="1">
      <c r="B11" s="469"/>
      <c r="C11" s="469"/>
      <c r="D11" s="469"/>
      <c r="E11" s="469"/>
      <c r="F11" s="469"/>
      <c r="G11" s="469"/>
      <c r="H11" s="469"/>
      <c r="I11" s="469"/>
      <c r="J11" s="469"/>
      <c r="K11" s="469"/>
      <c r="L11" s="469"/>
      <c r="M11" s="469"/>
      <c r="N11" s="471"/>
      <c r="O11" s="471"/>
      <c r="P11" s="471"/>
      <c r="Q11" s="471"/>
      <c r="R11" s="471"/>
      <c r="S11" s="471"/>
      <c r="T11" s="471"/>
      <c r="U11" s="471"/>
      <c r="V11" s="471"/>
      <c r="W11" s="471"/>
      <c r="X11" s="471"/>
      <c r="Y11" s="471"/>
      <c r="Z11" s="471"/>
      <c r="AA11" s="471"/>
      <c r="AB11" s="471"/>
      <c r="AC11" s="471"/>
      <c r="AD11" s="471"/>
    </row>
    <row r="12" spans="1:47" ht="12.9" customHeight="1">
      <c r="B12" s="469" t="s">
        <v>84</v>
      </c>
      <c r="C12" s="469"/>
      <c r="D12" s="469"/>
      <c r="E12" s="469"/>
      <c r="F12" s="469"/>
      <c r="G12" s="469"/>
      <c r="H12" s="469"/>
      <c r="I12" s="469"/>
      <c r="J12" s="469"/>
      <c r="K12" s="469"/>
      <c r="L12" s="469"/>
      <c r="M12" s="469"/>
      <c r="N12" s="470" t="str">
        <f>IF(入力用データシート!B7="交付申請書", 入力用データシート!B433, "")</f>
        <v/>
      </c>
      <c r="O12" s="471"/>
      <c r="P12" s="471"/>
      <c r="Q12" s="471"/>
      <c r="R12" s="471"/>
      <c r="S12" s="471"/>
      <c r="T12" s="471"/>
      <c r="U12" s="471"/>
      <c r="V12" s="471"/>
      <c r="W12" s="471"/>
      <c r="X12" s="471"/>
      <c r="Y12" s="471"/>
      <c r="Z12" s="471"/>
      <c r="AA12" s="471"/>
      <c r="AB12" s="471"/>
      <c r="AC12" s="471"/>
      <c r="AD12" s="471"/>
    </row>
    <row r="13" spans="1:47" ht="12.9" customHeight="1">
      <c r="B13" s="469"/>
      <c r="C13" s="469"/>
      <c r="D13" s="469"/>
      <c r="E13" s="469"/>
      <c r="F13" s="469"/>
      <c r="G13" s="469"/>
      <c r="H13" s="469"/>
      <c r="I13" s="469"/>
      <c r="J13" s="469"/>
      <c r="K13" s="469"/>
      <c r="L13" s="469"/>
      <c r="M13" s="469"/>
      <c r="N13" s="471"/>
      <c r="O13" s="471"/>
      <c r="P13" s="471"/>
      <c r="Q13" s="471"/>
      <c r="R13" s="471"/>
      <c r="S13" s="471"/>
      <c r="T13" s="471"/>
      <c r="U13" s="471"/>
      <c r="V13" s="471"/>
      <c r="W13" s="471"/>
      <c r="X13" s="471"/>
      <c r="Y13" s="471"/>
      <c r="Z13" s="471"/>
      <c r="AA13" s="471"/>
      <c r="AB13" s="471"/>
      <c r="AC13" s="471"/>
      <c r="AD13" s="471"/>
    </row>
    <row r="14" spans="1:47" ht="12.9" customHeight="1">
      <c r="B14" s="469" t="s">
        <v>85</v>
      </c>
      <c r="C14" s="469"/>
      <c r="D14" s="469"/>
      <c r="E14" s="469"/>
      <c r="F14" s="469"/>
      <c r="G14" s="469"/>
      <c r="H14" s="469"/>
      <c r="I14" s="469"/>
      <c r="J14" s="469"/>
      <c r="K14" s="469"/>
      <c r="L14" s="469"/>
      <c r="M14" s="469"/>
      <c r="N14" s="469"/>
      <c r="O14" s="469"/>
      <c r="P14" s="469"/>
      <c r="Q14" s="469"/>
      <c r="R14" s="469"/>
      <c r="S14" s="469"/>
      <c r="T14" s="469"/>
      <c r="U14" s="473" t="s">
        <v>86</v>
      </c>
      <c r="V14" s="474"/>
      <c r="W14" s="474"/>
      <c r="X14" s="474"/>
      <c r="Y14" s="474"/>
      <c r="Z14" s="474"/>
      <c r="AA14" s="474"/>
      <c r="AB14" s="474"/>
      <c r="AC14" s="474"/>
      <c r="AD14" s="475"/>
    </row>
    <row r="15" spans="1:47" ht="12.9" customHeight="1" thickBot="1">
      <c r="B15" s="472"/>
      <c r="C15" s="472"/>
      <c r="D15" s="472"/>
      <c r="E15" s="472"/>
      <c r="F15" s="472"/>
      <c r="G15" s="472"/>
      <c r="H15" s="472"/>
      <c r="I15" s="472"/>
      <c r="J15" s="472"/>
      <c r="K15" s="472"/>
      <c r="L15" s="472"/>
      <c r="M15" s="472"/>
      <c r="N15" s="472"/>
      <c r="O15" s="472"/>
      <c r="P15" s="472"/>
      <c r="Q15" s="472"/>
      <c r="R15" s="472"/>
      <c r="S15" s="472"/>
      <c r="T15" s="472"/>
      <c r="U15" s="476"/>
      <c r="V15" s="477"/>
      <c r="W15" s="477"/>
      <c r="X15" s="477"/>
      <c r="Y15" s="477"/>
      <c r="Z15" s="477"/>
      <c r="AA15" s="477"/>
      <c r="AB15" s="477"/>
      <c r="AC15" s="477"/>
      <c r="AD15" s="478"/>
    </row>
    <row r="16" spans="1:47" ht="12.9" customHeight="1">
      <c r="B16" s="466" t="s">
        <v>87</v>
      </c>
      <c r="C16" s="467"/>
      <c r="D16" s="467"/>
      <c r="E16" s="467"/>
      <c r="F16" s="467"/>
      <c r="G16" s="467"/>
      <c r="H16" s="467"/>
      <c r="I16" s="467"/>
      <c r="J16" s="467"/>
      <c r="K16" s="467"/>
      <c r="L16" s="467"/>
      <c r="M16" s="467"/>
      <c r="N16" s="467"/>
      <c r="O16" s="467"/>
      <c r="P16" s="467"/>
      <c r="Q16" s="467"/>
      <c r="R16" s="467"/>
      <c r="S16" s="467"/>
      <c r="T16" s="468"/>
      <c r="U16" s="439" t="str">
        <f>IF(入力用データシート!B7="交付申請書",IF(CHOOSE(MATCH(AG1,{"①","②","③","④","⑤"},0),入力用データシート!B453,入力用データシート!B489,入力用データシート!B525,入力用データシート!B561,入力用データシート!B597)="","",CHOOSE(MATCH(AG1,{"①","②","③","④","⑤"},0),入力用データシート!B453,入力用データシート!B489,入力用データシート!B525,入力用データシート!B561,入力用データシート!B597)),"")</f>
        <v/>
      </c>
      <c r="V16" s="440"/>
      <c r="W16" s="440"/>
      <c r="X16" s="440"/>
      <c r="Y16" s="440"/>
      <c r="Z16" s="440"/>
      <c r="AA16" s="440"/>
      <c r="AB16" s="440"/>
      <c r="AC16" s="458" t="s">
        <v>49</v>
      </c>
      <c r="AD16" s="459"/>
    </row>
    <row r="17" spans="1:30" ht="12.9" customHeight="1">
      <c r="B17" s="447"/>
      <c r="C17" s="448"/>
      <c r="D17" s="448"/>
      <c r="E17" s="448"/>
      <c r="F17" s="448"/>
      <c r="G17" s="448"/>
      <c r="H17" s="448"/>
      <c r="I17" s="448"/>
      <c r="J17" s="448"/>
      <c r="K17" s="448"/>
      <c r="L17" s="448"/>
      <c r="M17" s="448"/>
      <c r="N17" s="448"/>
      <c r="O17" s="448"/>
      <c r="P17" s="448"/>
      <c r="Q17" s="448"/>
      <c r="R17" s="448"/>
      <c r="S17" s="448"/>
      <c r="T17" s="449"/>
      <c r="U17" s="441"/>
      <c r="V17" s="442"/>
      <c r="W17" s="442"/>
      <c r="X17" s="442"/>
      <c r="Y17" s="442"/>
      <c r="Z17" s="442"/>
      <c r="AA17" s="442"/>
      <c r="AB17" s="442"/>
      <c r="AC17" s="445"/>
      <c r="AD17" s="446"/>
    </row>
    <row r="18" spans="1:30" ht="12.9" customHeight="1">
      <c r="B18" s="447" t="s">
        <v>88</v>
      </c>
      <c r="C18" s="448"/>
      <c r="D18" s="448"/>
      <c r="E18" s="448"/>
      <c r="F18" s="448"/>
      <c r="G18" s="448"/>
      <c r="H18" s="448"/>
      <c r="I18" s="448"/>
      <c r="J18" s="448"/>
      <c r="K18" s="448"/>
      <c r="L18" s="448"/>
      <c r="M18" s="448"/>
      <c r="N18" s="448"/>
      <c r="O18" s="448"/>
      <c r="P18" s="448"/>
      <c r="Q18" s="448"/>
      <c r="R18" s="448"/>
      <c r="S18" s="448"/>
      <c r="T18" s="449"/>
      <c r="U18" s="415" t="str">
        <f>IF(入力用データシート!B7="交付申請書", CHOOSE(MATCH(AG1, {"①","②","③","④","⑤"}, 0), 入力用データシート!B455, 入力用データシート!B491, 入力用データシート!B527, 入力用データシート!B563, 入力用データシート!B599), "")</f>
        <v/>
      </c>
      <c r="V18" s="416"/>
      <c r="W18" s="416"/>
      <c r="X18" s="416"/>
      <c r="Y18" s="416"/>
      <c r="Z18" s="416"/>
      <c r="AA18" s="416"/>
      <c r="AB18" s="416"/>
      <c r="AC18" s="419" t="s">
        <v>49</v>
      </c>
      <c r="AD18" s="420"/>
    </row>
    <row r="19" spans="1:30" ht="12.9" customHeight="1">
      <c r="B19" s="447"/>
      <c r="C19" s="448"/>
      <c r="D19" s="448"/>
      <c r="E19" s="448"/>
      <c r="F19" s="448"/>
      <c r="G19" s="448"/>
      <c r="H19" s="448"/>
      <c r="I19" s="448"/>
      <c r="J19" s="448"/>
      <c r="K19" s="448"/>
      <c r="L19" s="448"/>
      <c r="M19" s="448"/>
      <c r="N19" s="448"/>
      <c r="O19" s="448"/>
      <c r="P19" s="448"/>
      <c r="Q19" s="448"/>
      <c r="R19" s="448"/>
      <c r="S19" s="448"/>
      <c r="T19" s="449"/>
      <c r="U19" s="441"/>
      <c r="V19" s="442"/>
      <c r="W19" s="442"/>
      <c r="X19" s="442"/>
      <c r="Y19" s="442"/>
      <c r="Z19" s="442"/>
      <c r="AA19" s="442"/>
      <c r="AB19" s="442"/>
      <c r="AC19" s="445"/>
      <c r="AD19" s="446"/>
    </row>
    <row r="20" spans="1:30" ht="12.9" customHeight="1">
      <c r="B20" s="447" t="s">
        <v>89</v>
      </c>
      <c r="C20" s="448"/>
      <c r="D20" s="448"/>
      <c r="E20" s="448"/>
      <c r="F20" s="448"/>
      <c r="G20" s="448"/>
      <c r="H20" s="448"/>
      <c r="I20" s="448"/>
      <c r="J20" s="448"/>
      <c r="K20" s="448"/>
      <c r="L20" s="448"/>
      <c r="M20" s="448"/>
      <c r="N20" s="448"/>
      <c r="O20" s="448"/>
      <c r="P20" s="448"/>
      <c r="Q20" s="448"/>
      <c r="R20" s="448"/>
      <c r="S20" s="448"/>
      <c r="T20" s="449"/>
      <c r="U20" s="453" t="str">
        <f>IF(入力用データシート!B7="交付申請書", CHOOSE(MATCH(AG1, {"①","②","③","④","⑤"}, 0), 入力用データシート!B457, 入力用データシート!B493, 入力用データシート!B529, 入力用データシート!B565, 入力用データシート!B601), "")</f>
        <v/>
      </c>
      <c r="V20" s="454"/>
      <c r="W20" s="454"/>
      <c r="X20" s="454"/>
      <c r="Y20" s="454"/>
      <c r="Z20" s="454"/>
      <c r="AA20" s="454"/>
      <c r="AB20" s="454"/>
      <c r="AC20" s="419" t="s">
        <v>49</v>
      </c>
      <c r="AD20" s="420"/>
    </row>
    <row r="21" spans="1:30" ht="12.9" customHeight="1">
      <c r="B21" s="447"/>
      <c r="C21" s="448"/>
      <c r="D21" s="448"/>
      <c r="E21" s="448"/>
      <c r="F21" s="448"/>
      <c r="G21" s="448"/>
      <c r="H21" s="448"/>
      <c r="I21" s="448"/>
      <c r="J21" s="448"/>
      <c r="K21" s="448"/>
      <c r="L21" s="448"/>
      <c r="M21" s="448"/>
      <c r="N21" s="448"/>
      <c r="O21" s="448"/>
      <c r="P21" s="448"/>
      <c r="Q21" s="448"/>
      <c r="R21" s="448"/>
      <c r="S21" s="448"/>
      <c r="T21" s="449"/>
      <c r="U21" s="441"/>
      <c r="V21" s="442"/>
      <c r="W21" s="442"/>
      <c r="X21" s="442"/>
      <c r="Y21" s="442"/>
      <c r="Z21" s="442"/>
      <c r="AA21" s="442"/>
      <c r="AB21" s="442"/>
      <c r="AC21" s="445"/>
      <c r="AD21" s="446"/>
    </row>
    <row r="22" spans="1:30" ht="12.9" customHeight="1">
      <c r="B22" s="450" t="s">
        <v>218</v>
      </c>
      <c r="C22" s="451"/>
      <c r="D22" s="451"/>
      <c r="E22" s="451"/>
      <c r="F22" s="451"/>
      <c r="G22" s="451"/>
      <c r="H22" s="451"/>
      <c r="I22" s="451"/>
      <c r="J22" s="451"/>
      <c r="K22" s="451"/>
      <c r="L22" s="451"/>
      <c r="M22" s="451"/>
      <c r="N22" s="451"/>
      <c r="O22" s="451"/>
      <c r="P22" s="451"/>
      <c r="Q22" s="451"/>
      <c r="R22" s="451"/>
      <c r="S22" s="451"/>
      <c r="T22" s="452"/>
      <c r="U22" s="415" t="str">
        <f>IF(入力用データシート!B7="交付申請書", CHOOSE(MATCH(AG1, {"①","②","③","④","⑤"}, 0), 入力用データシート!B459, 入力用データシート!B495, 入力用データシート!B531, 入力用データシート!B567, 入力用データシート!B603), "")</f>
        <v/>
      </c>
      <c r="V22" s="416"/>
      <c r="W22" s="416"/>
      <c r="X22" s="416"/>
      <c r="Y22" s="416"/>
      <c r="Z22" s="416"/>
      <c r="AA22" s="416"/>
      <c r="AB22" s="416"/>
      <c r="AC22" s="419" t="s">
        <v>49</v>
      </c>
      <c r="AD22" s="420"/>
    </row>
    <row r="23" spans="1:30" ht="12.9" customHeight="1">
      <c r="B23" s="433"/>
      <c r="C23" s="434"/>
      <c r="D23" s="434"/>
      <c r="E23" s="434"/>
      <c r="F23" s="434"/>
      <c r="G23" s="434"/>
      <c r="H23" s="434"/>
      <c r="I23" s="434"/>
      <c r="J23" s="434"/>
      <c r="K23" s="434"/>
      <c r="L23" s="434"/>
      <c r="M23" s="434"/>
      <c r="N23" s="434"/>
      <c r="O23" s="434"/>
      <c r="P23" s="434"/>
      <c r="Q23" s="434"/>
      <c r="R23" s="434"/>
      <c r="S23" s="434"/>
      <c r="T23" s="435"/>
      <c r="U23" s="453"/>
      <c r="V23" s="454"/>
      <c r="W23" s="454"/>
      <c r="X23" s="454"/>
      <c r="Y23" s="454"/>
      <c r="Z23" s="454"/>
      <c r="AA23" s="454"/>
      <c r="AB23" s="454"/>
      <c r="AC23" s="443"/>
      <c r="AD23" s="444"/>
    </row>
    <row r="24" spans="1:30" ht="12.9" customHeight="1">
      <c r="B24" s="433"/>
      <c r="C24" s="434"/>
      <c r="D24" s="434"/>
      <c r="E24" s="434"/>
      <c r="F24" s="434"/>
      <c r="G24" s="434"/>
      <c r="H24" s="434"/>
      <c r="I24" s="434"/>
      <c r="J24" s="434"/>
      <c r="K24" s="434"/>
      <c r="L24" s="434"/>
      <c r="M24" s="434"/>
      <c r="N24" s="434"/>
      <c r="O24" s="434"/>
      <c r="P24" s="434"/>
      <c r="Q24" s="434"/>
      <c r="R24" s="434"/>
      <c r="S24" s="434"/>
      <c r="T24" s="435"/>
      <c r="U24" s="453" t="e">
        <f>CHOOSE(MATCH(AG9,{"①","②","③","④","⑤"},0),入力用データシート!B461,入力用データシート!B497,入力用データシート!B533,入力用データシート!B569,入力用データシート!B605)</f>
        <v>#N/A</v>
      </c>
      <c r="V24" s="454"/>
      <c r="W24" s="454"/>
      <c r="X24" s="454"/>
      <c r="Y24" s="454"/>
      <c r="Z24" s="454"/>
      <c r="AA24" s="454"/>
      <c r="AB24" s="454"/>
      <c r="AC24" s="443"/>
      <c r="AD24" s="444"/>
    </row>
    <row r="25" spans="1:30" ht="12.9" customHeight="1">
      <c r="B25" s="433"/>
      <c r="C25" s="434"/>
      <c r="D25" s="434"/>
      <c r="E25" s="434"/>
      <c r="F25" s="434"/>
      <c r="G25" s="434"/>
      <c r="H25" s="434"/>
      <c r="I25" s="434"/>
      <c r="J25" s="434"/>
      <c r="K25" s="434"/>
      <c r="L25" s="434"/>
      <c r="M25" s="434"/>
      <c r="N25" s="434"/>
      <c r="O25" s="434"/>
      <c r="P25" s="434"/>
      <c r="Q25" s="434"/>
      <c r="R25" s="434"/>
      <c r="S25" s="434"/>
      <c r="T25" s="435"/>
      <c r="U25" s="453"/>
      <c r="V25" s="454"/>
      <c r="W25" s="454"/>
      <c r="X25" s="454"/>
      <c r="Y25" s="454"/>
      <c r="Z25" s="454"/>
      <c r="AA25" s="454"/>
      <c r="AB25" s="454"/>
      <c r="AC25" s="443"/>
      <c r="AD25" s="444"/>
    </row>
    <row r="26" spans="1:30" ht="12.9" customHeight="1">
      <c r="B26" s="409" t="s">
        <v>1146</v>
      </c>
      <c r="C26" s="410"/>
      <c r="D26" s="410"/>
      <c r="E26" s="410"/>
      <c r="F26" s="410"/>
      <c r="G26" s="410"/>
      <c r="H26" s="410"/>
      <c r="I26" s="410"/>
      <c r="J26" s="410"/>
      <c r="K26" s="410"/>
      <c r="L26" s="410"/>
      <c r="M26" s="410"/>
      <c r="N26" s="410"/>
      <c r="O26" s="410"/>
      <c r="P26" s="410"/>
      <c r="Q26" s="410"/>
      <c r="R26" s="410"/>
      <c r="S26" s="410"/>
      <c r="T26" s="411"/>
      <c r="U26" s="415" t="str">
        <f>IF(入力用データシート!B7="交付申請書", CHOOSE(MATCH(AG1, {"①","②","③","④","⑤"}, 0), 入力用データシート!B461, 入力用データシート!B497, 入力用データシート!B533, 入力用データシート!B569, 入力用データシート!B605), "")</f>
        <v/>
      </c>
      <c r="V26" s="416"/>
      <c r="W26" s="416"/>
      <c r="X26" s="416"/>
      <c r="Y26" s="416"/>
      <c r="Z26" s="416"/>
      <c r="AA26" s="416"/>
      <c r="AB26" s="416"/>
      <c r="AC26" s="419" t="s">
        <v>49</v>
      </c>
      <c r="AD26" s="420"/>
    </row>
    <row r="27" spans="1:30" ht="12.9" customHeight="1" thickBot="1">
      <c r="A27" s="18"/>
      <c r="B27" s="412"/>
      <c r="C27" s="413"/>
      <c r="D27" s="413"/>
      <c r="E27" s="413"/>
      <c r="F27" s="413"/>
      <c r="G27" s="413"/>
      <c r="H27" s="413"/>
      <c r="I27" s="413"/>
      <c r="J27" s="413"/>
      <c r="K27" s="413"/>
      <c r="L27" s="413"/>
      <c r="M27" s="413"/>
      <c r="N27" s="413"/>
      <c r="O27" s="413"/>
      <c r="P27" s="413"/>
      <c r="Q27" s="413"/>
      <c r="R27" s="413"/>
      <c r="S27" s="413"/>
      <c r="T27" s="414"/>
      <c r="U27" s="417"/>
      <c r="V27" s="418"/>
      <c r="W27" s="418"/>
      <c r="X27" s="418"/>
      <c r="Y27" s="418"/>
      <c r="Z27" s="418"/>
      <c r="AA27" s="418"/>
      <c r="AB27" s="418"/>
      <c r="AC27" s="421"/>
      <c r="AD27" s="422"/>
    </row>
    <row r="28" spans="1:30" ht="12.9" customHeight="1">
      <c r="A28" s="18"/>
      <c r="B28" s="466" t="s">
        <v>90</v>
      </c>
      <c r="C28" s="467"/>
      <c r="D28" s="467"/>
      <c r="E28" s="467"/>
      <c r="F28" s="467"/>
      <c r="G28" s="467"/>
      <c r="H28" s="467"/>
      <c r="I28" s="467"/>
      <c r="J28" s="467"/>
      <c r="K28" s="467"/>
      <c r="L28" s="467"/>
      <c r="M28" s="467"/>
      <c r="N28" s="467"/>
      <c r="O28" s="467"/>
      <c r="P28" s="467"/>
      <c r="Q28" s="467"/>
      <c r="R28" s="467"/>
      <c r="S28" s="467"/>
      <c r="T28" s="468"/>
      <c r="U28" s="439" t="str">
        <f>IF(入力用データシート!B7="交付申請書",IF(CHOOSE(MATCH(AG1,{"①","②","③","④","⑤"},0),入力用データシート!B463,入力用データシート!B499,入力用データシート!B535,入力用データシート!B571,入力用データシート!B607)="","",CHOOSE(MATCH(AG1,{"①","②","③","④","⑤"},0),入力用データシート!B463,入力用データシート!B499,入力用データシート!B535,入力用データシート!B571,入力用データシート!B607)),"")</f>
        <v/>
      </c>
      <c r="V28" s="440"/>
      <c r="W28" s="440"/>
      <c r="X28" s="440"/>
      <c r="Y28" s="440"/>
      <c r="Z28" s="440"/>
      <c r="AA28" s="440"/>
      <c r="AB28" s="440"/>
      <c r="AC28" s="458" t="s">
        <v>49</v>
      </c>
      <c r="AD28" s="459"/>
    </row>
    <row r="29" spans="1:30" ht="12.9" customHeight="1">
      <c r="A29" s="18"/>
      <c r="B29" s="447"/>
      <c r="C29" s="448"/>
      <c r="D29" s="448"/>
      <c r="E29" s="448"/>
      <c r="F29" s="448"/>
      <c r="G29" s="448"/>
      <c r="H29" s="448"/>
      <c r="I29" s="448"/>
      <c r="J29" s="448"/>
      <c r="K29" s="448"/>
      <c r="L29" s="448"/>
      <c r="M29" s="448"/>
      <c r="N29" s="448"/>
      <c r="O29" s="448"/>
      <c r="P29" s="448"/>
      <c r="Q29" s="448"/>
      <c r="R29" s="448"/>
      <c r="S29" s="448"/>
      <c r="T29" s="449"/>
      <c r="U29" s="441"/>
      <c r="V29" s="442"/>
      <c r="W29" s="442"/>
      <c r="X29" s="442"/>
      <c r="Y29" s="442"/>
      <c r="Z29" s="442"/>
      <c r="AA29" s="442"/>
      <c r="AB29" s="442"/>
      <c r="AC29" s="445"/>
      <c r="AD29" s="446"/>
    </row>
    <row r="30" spans="1:30" ht="12.9" customHeight="1">
      <c r="B30" s="447" t="s">
        <v>91</v>
      </c>
      <c r="C30" s="448"/>
      <c r="D30" s="448"/>
      <c r="E30" s="448"/>
      <c r="F30" s="448"/>
      <c r="G30" s="448"/>
      <c r="H30" s="448"/>
      <c r="I30" s="448"/>
      <c r="J30" s="448"/>
      <c r="K30" s="448"/>
      <c r="L30" s="448"/>
      <c r="M30" s="448"/>
      <c r="N30" s="448"/>
      <c r="O30" s="448"/>
      <c r="P30" s="448"/>
      <c r="Q30" s="448"/>
      <c r="R30" s="448"/>
      <c r="S30" s="448"/>
      <c r="T30" s="449"/>
      <c r="U30" s="415" t="str">
        <f>IF(入力用データシート!B7="交付申請書", CHOOSE(MATCH(AG1, {"①","②","③","④","⑤"}, 0), 入力用データシート!B465, 入力用データシート!B501, 入力用データシート!B537, 入力用データシート!B573, 入力用データシート!B609), "")</f>
        <v/>
      </c>
      <c r="V30" s="416"/>
      <c r="W30" s="416"/>
      <c r="X30" s="416"/>
      <c r="Y30" s="416"/>
      <c r="Z30" s="416"/>
      <c r="AA30" s="416"/>
      <c r="AB30" s="416"/>
      <c r="AC30" s="419" t="s">
        <v>49</v>
      </c>
      <c r="AD30" s="420"/>
    </row>
    <row r="31" spans="1:30" ht="12.9" customHeight="1">
      <c r="B31" s="447"/>
      <c r="C31" s="448"/>
      <c r="D31" s="448"/>
      <c r="E31" s="448"/>
      <c r="F31" s="448"/>
      <c r="G31" s="448"/>
      <c r="H31" s="448"/>
      <c r="I31" s="448"/>
      <c r="J31" s="448"/>
      <c r="K31" s="448"/>
      <c r="L31" s="448"/>
      <c r="M31" s="448"/>
      <c r="N31" s="448"/>
      <c r="O31" s="448"/>
      <c r="P31" s="448"/>
      <c r="Q31" s="448"/>
      <c r="R31" s="448"/>
      <c r="S31" s="448"/>
      <c r="T31" s="449"/>
      <c r="U31" s="441"/>
      <c r="V31" s="442"/>
      <c r="W31" s="442"/>
      <c r="X31" s="442"/>
      <c r="Y31" s="442"/>
      <c r="Z31" s="442"/>
      <c r="AA31" s="442"/>
      <c r="AB31" s="442"/>
      <c r="AC31" s="445"/>
      <c r="AD31" s="446"/>
    </row>
    <row r="32" spans="1:30" ht="12.9" customHeight="1">
      <c r="B32" s="450" t="s">
        <v>1102</v>
      </c>
      <c r="C32" s="451"/>
      <c r="D32" s="451"/>
      <c r="E32" s="451"/>
      <c r="F32" s="451"/>
      <c r="G32" s="451"/>
      <c r="H32" s="451"/>
      <c r="I32" s="451"/>
      <c r="J32" s="451"/>
      <c r="K32" s="451"/>
      <c r="L32" s="451"/>
      <c r="M32" s="451"/>
      <c r="N32" s="451"/>
      <c r="O32" s="451"/>
      <c r="P32" s="451"/>
      <c r="Q32" s="451"/>
      <c r="R32" s="451"/>
      <c r="S32" s="451"/>
      <c r="T32" s="452"/>
      <c r="U32" s="415" t="str">
        <f>IF(入力用データシート!B7="交付申請書", CHOOSE(MATCH(AG1, {"①","②","③","④","⑤"}, 0), 入力用データシート!B467, 入力用データシート!B503, 入力用データシート!B539, 入力用データシート!B575, 入力用データシート!B611), "")</f>
        <v/>
      </c>
      <c r="V32" s="416"/>
      <c r="W32" s="416"/>
      <c r="X32" s="416"/>
      <c r="Y32" s="416"/>
      <c r="Z32" s="416"/>
      <c r="AA32" s="416"/>
      <c r="AB32" s="416"/>
      <c r="AC32" s="419" t="s">
        <v>49</v>
      </c>
      <c r="AD32" s="420"/>
    </row>
    <row r="33" spans="1:30" ht="12.9" customHeight="1">
      <c r="B33" s="433"/>
      <c r="C33" s="434"/>
      <c r="D33" s="434"/>
      <c r="E33" s="434"/>
      <c r="F33" s="434"/>
      <c r="G33" s="434"/>
      <c r="H33" s="434"/>
      <c r="I33" s="434"/>
      <c r="J33" s="434"/>
      <c r="K33" s="434"/>
      <c r="L33" s="434"/>
      <c r="M33" s="434"/>
      <c r="N33" s="434"/>
      <c r="O33" s="434"/>
      <c r="P33" s="434"/>
      <c r="Q33" s="434"/>
      <c r="R33" s="434"/>
      <c r="S33" s="434"/>
      <c r="T33" s="435"/>
      <c r="U33" s="453"/>
      <c r="V33" s="454"/>
      <c r="W33" s="454"/>
      <c r="X33" s="454"/>
      <c r="Y33" s="454"/>
      <c r="Z33" s="454"/>
      <c r="AA33" s="454"/>
      <c r="AB33" s="454"/>
      <c r="AC33" s="443"/>
      <c r="AD33" s="444"/>
    </row>
    <row r="34" spans="1:30" ht="12.9" customHeight="1">
      <c r="A34" s="70"/>
      <c r="B34" s="433"/>
      <c r="C34" s="434"/>
      <c r="D34" s="434"/>
      <c r="E34" s="434"/>
      <c r="F34" s="434"/>
      <c r="G34" s="434"/>
      <c r="H34" s="434"/>
      <c r="I34" s="434"/>
      <c r="J34" s="434"/>
      <c r="K34" s="434"/>
      <c r="L34" s="434"/>
      <c r="M34" s="434"/>
      <c r="N34" s="434"/>
      <c r="O34" s="434"/>
      <c r="P34" s="434"/>
      <c r="Q34" s="434"/>
      <c r="R34" s="434"/>
      <c r="S34" s="434"/>
      <c r="T34" s="435"/>
      <c r="U34" s="453" t="e">
        <f>CHOOSE(MATCH(AG19,{"①","②","③","④","⑤"},0),入力用データシート!B469,入力用データシート!B505,入力用データシート!B541,入力用データシート!B577,入力用データシート!B613)</f>
        <v>#N/A</v>
      </c>
      <c r="V34" s="454"/>
      <c r="W34" s="454"/>
      <c r="X34" s="454"/>
      <c r="Y34" s="454"/>
      <c r="Z34" s="454"/>
      <c r="AA34" s="454"/>
      <c r="AB34" s="454"/>
      <c r="AC34" s="443"/>
      <c r="AD34" s="444"/>
    </row>
    <row r="35" spans="1:30" s="3" customFormat="1" ht="12.9" customHeight="1" thickBot="1">
      <c r="B35" s="433"/>
      <c r="C35" s="434"/>
      <c r="D35" s="434"/>
      <c r="E35" s="434"/>
      <c r="F35" s="434"/>
      <c r="G35" s="434"/>
      <c r="H35" s="434"/>
      <c r="I35" s="434"/>
      <c r="J35" s="434"/>
      <c r="K35" s="434"/>
      <c r="L35" s="434"/>
      <c r="M35" s="434"/>
      <c r="N35" s="434"/>
      <c r="O35" s="434"/>
      <c r="P35" s="434"/>
      <c r="Q35" s="434"/>
      <c r="R35" s="434"/>
      <c r="S35" s="434"/>
      <c r="T35" s="435"/>
      <c r="U35" s="453"/>
      <c r="V35" s="454"/>
      <c r="W35" s="454"/>
      <c r="X35" s="454"/>
      <c r="Y35" s="454"/>
      <c r="Z35" s="454"/>
      <c r="AA35" s="454"/>
      <c r="AB35" s="454"/>
      <c r="AC35" s="443"/>
      <c r="AD35" s="444"/>
    </row>
    <row r="36" spans="1:30" s="3" customFormat="1" ht="12.9" customHeight="1" thickTop="1">
      <c r="B36" s="423" t="s">
        <v>1147</v>
      </c>
      <c r="C36" s="424"/>
      <c r="D36" s="424"/>
      <c r="E36" s="424"/>
      <c r="F36" s="424"/>
      <c r="G36" s="424"/>
      <c r="H36" s="424"/>
      <c r="I36" s="424"/>
      <c r="J36" s="424"/>
      <c r="K36" s="424"/>
      <c r="L36" s="424"/>
      <c r="M36" s="424"/>
      <c r="N36" s="424"/>
      <c r="O36" s="424"/>
      <c r="P36" s="424"/>
      <c r="Q36" s="424"/>
      <c r="R36" s="424"/>
      <c r="S36" s="424"/>
      <c r="T36" s="425"/>
      <c r="U36" s="429" t="str">
        <f>IF(入力用データシート!B7="交付申請書", CHOOSE(MATCH(AG1, {"①","②","③","④","⑤"}, 0), 入力用データシート!B469, 入力用データシート!B505, 入力用データシート!B541, 入力用データシート!B577, 入力用データシート!B613), "")</f>
        <v/>
      </c>
      <c r="V36" s="430"/>
      <c r="W36" s="430"/>
      <c r="X36" s="430"/>
      <c r="Y36" s="430"/>
      <c r="Z36" s="430"/>
      <c r="AA36" s="430"/>
      <c r="AB36" s="430"/>
      <c r="AC36" s="431" t="s">
        <v>49</v>
      </c>
      <c r="AD36" s="432"/>
    </row>
    <row r="37" spans="1:30" s="3" customFormat="1" ht="12.9" customHeight="1" thickBot="1">
      <c r="B37" s="426"/>
      <c r="C37" s="427"/>
      <c r="D37" s="427"/>
      <c r="E37" s="427"/>
      <c r="F37" s="427"/>
      <c r="G37" s="427"/>
      <c r="H37" s="427"/>
      <c r="I37" s="427"/>
      <c r="J37" s="427"/>
      <c r="K37" s="427"/>
      <c r="L37" s="427"/>
      <c r="M37" s="427"/>
      <c r="N37" s="427"/>
      <c r="O37" s="427"/>
      <c r="P37" s="427"/>
      <c r="Q37" s="427"/>
      <c r="R37" s="427"/>
      <c r="S37" s="427"/>
      <c r="T37" s="428"/>
      <c r="U37" s="417"/>
      <c r="V37" s="418"/>
      <c r="W37" s="418"/>
      <c r="X37" s="418"/>
      <c r="Y37" s="418"/>
      <c r="Z37" s="418"/>
      <c r="AA37" s="418"/>
      <c r="AB37" s="418"/>
      <c r="AC37" s="421"/>
      <c r="AD37" s="422"/>
    </row>
    <row r="38" spans="1:30" s="3" customFormat="1" ht="17.25" customHeight="1" thickBot="1">
      <c r="B38" s="19"/>
      <c r="C38" s="19"/>
      <c r="D38" s="19"/>
      <c r="E38" s="19"/>
      <c r="F38" s="19"/>
      <c r="G38" s="19"/>
      <c r="H38" s="19"/>
      <c r="I38" s="19"/>
      <c r="J38" s="19"/>
      <c r="K38" s="19"/>
      <c r="L38" s="19"/>
      <c r="M38" s="19"/>
      <c r="N38" s="19"/>
      <c r="O38" s="19"/>
      <c r="P38" s="19"/>
      <c r="Q38" s="19"/>
      <c r="R38" s="19"/>
      <c r="S38" s="19"/>
      <c r="T38" s="19"/>
      <c r="U38" s="20"/>
      <c r="V38" s="20"/>
      <c r="W38" s="20"/>
      <c r="X38" s="20"/>
      <c r="Y38" s="20"/>
      <c r="Z38" s="20"/>
      <c r="AA38" s="20"/>
      <c r="AB38" s="20"/>
      <c r="AC38" s="21"/>
      <c r="AD38" s="21"/>
    </row>
    <row r="39" spans="1:30" ht="12.9" customHeight="1">
      <c r="B39" s="433" t="s">
        <v>92</v>
      </c>
      <c r="C39" s="434"/>
      <c r="D39" s="434"/>
      <c r="E39" s="434"/>
      <c r="F39" s="434"/>
      <c r="G39" s="434"/>
      <c r="H39" s="434"/>
      <c r="I39" s="434"/>
      <c r="J39" s="434"/>
      <c r="K39" s="434"/>
      <c r="L39" s="434"/>
      <c r="M39" s="434"/>
      <c r="N39" s="434"/>
      <c r="O39" s="434"/>
      <c r="P39" s="434"/>
      <c r="Q39" s="434"/>
      <c r="R39" s="434"/>
      <c r="S39" s="434"/>
      <c r="T39" s="435"/>
      <c r="U39" s="439" t="str">
        <f>IF(入力用データシート!B7="交付申請書", 入力用データシート!B617, "")</f>
        <v/>
      </c>
      <c r="V39" s="440"/>
      <c r="W39" s="440"/>
      <c r="X39" s="440"/>
      <c r="Y39" s="440"/>
      <c r="Z39" s="440"/>
      <c r="AA39" s="440"/>
      <c r="AB39" s="440"/>
      <c r="AC39" s="443" t="s">
        <v>49</v>
      </c>
      <c r="AD39" s="444"/>
    </row>
    <row r="40" spans="1:30" ht="12.9" customHeight="1">
      <c r="B40" s="436"/>
      <c r="C40" s="437"/>
      <c r="D40" s="437"/>
      <c r="E40" s="437"/>
      <c r="F40" s="437"/>
      <c r="G40" s="437"/>
      <c r="H40" s="437"/>
      <c r="I40" s="437"/>
      <c r="J40" s="437"/>
      <c r="K40" s="437"/>
      <c r="L40" s="437"/>
      <c r="M40" s="437"/>
      <c r="N40" s="437"/>
      <c r="O40" s="437"/>
      <c r="P40" s="437"/>
      <c r="Q40" s="437"/>
      <c r="R40" s="437"/>
      <c r="S40" s="437"/>
      <c r="T40" s="438"/>
      <c r="U40" s="441"/>
      <c r="V40" s="442"/>
      <c r="W40" s="442"/>
      <c r="X40" s="442"/>
      <c r="Y40" s="442"/>
      <c r="Z40" s="442"/>
      <c r="AA40" s="442"/>
      <c r="AB40" s="442"/>
      <c r="AC40" s="445"/>
      <c r="AD40" s="446"/>
    </row>
    <row r="41" spans="1:30" ht="12.9" customHeight="1">
      <c r="B41" s="409" t="s">
        <v>93</v>
      </c>
      <c r="C41" s="410"/>
      <c r="D41" s="410"/>
      <c r="E41" s="410"/>
      <c r="F41" s="410"/>
      <c r="G41" s="410"/>
      <c r="H41" s="410"/>
      <c r="I41" s="410"/>
      <c r="J41" s="410"/>
      <c r="K41" s="410"/>
      <c r="L41" s="410"/>
      <c r="M41" s="410"/>
      <c r="N41" s="410"/>
      <c r="O41" s="410"/>
      <c r="P41" s="410"/>
      <c r="Q41" s="410"/>
      <c r="R41" s="410"/>
      <c r="S41" s="410"/>
      <c r="T41" s="411"/>
      <c r="U41" s="415" t="str">
        <f>IF(入力用データシート!B7="交付申請書",IF(入力用データシート!B619="",0,入力用データシート!B619),"")</f>
        <v/>
      </c>
      <c r="V41" s="416"/>
      <c r="W41" s="416"/>
      <c r="X41" s="416"/>
      <c r="Y41" s="416"/>
      <c r="Z41" s="416"/>
      <c r="AA41" s="416"/>
      <c r="AB41" s="416"/>
      <c r="AC41" s="419" t="s">
        <v>49</v>
      </c>
      <c r="AD41" s="420"/>
    </row>
    <row r="42" spans="1:30" ht="12.9" customHeight="1">
      <c r="B42" s="460"/>
      <c r="C42" s="461"/>
      <c r="D42" s="461"/>
      <c r="E42" s="461"/>
      <c r="F42" s="461"/>
      <c r="G42" s="461"/>
      <c r="H42" s="461"/>
      <c r="I42" s="461"/>
      <c r="J42" s="461"/>
      <c r="K42" s="461"/>
      <c r="L42" s="461"/>
      <c r="M42" s="461"/>
      <c r="N42" s="461"/>
      <c r="O42" s="461"/>
      <c r="P42" s="461"/>
      <c r="Q42" s="461"/>
      <c r="R42" s="461"/>
      <c r="S42" s="461"/>
      <c r="T42" s="462"/>
      <c r="U42" s="441"/>
      <c r="V42" s="442"/>
      <c r="W42" s="442"/>
      <c r="X42" s="442"/>
      <c r="Y42" s="442"/>
      <c r="Z42" s="442"/>
      <c r="AA42" s="442"/>
      <c r="AB42" s="442"/>
      <c r="AC42" s="445"/>
      <c r="AD42" s="446"/>
    </row>
    <row r="43" spans="1:30" ht="12.9" customHeight="1">
      <c r="B43" s="409" t="s">
        <v>94</v>
      </c>
      <c r="C43" s="410"/>
      <c r="D43" s="410"/>
      <c r="E43" s="410"/>
      <c r="F43" s="410"/>
      <c r="G43" s="410"/>
      <c r="H43" s="410"/>
      <c r="I43" s="410"/>
      <c r="J43" s="410"/>
      <c r="K43" s="410"/>
      <c r="L43" s="410"/>
      <c r="M43" s="410"/>
      <c r="N43" s="410"/>
      <c r="O43" s="410"/>
      <c r="P43" s="410"/>
      <c r="Q43" s="410"/>
      <c r="R43" s="410"/>
      <c r="S43" s="410"/>
      <c r="T43" s="411"/>
      <c r="U43" s="415" t="str">
        <f>IF(入力用データシート!B7="交付申請書", 入力用データシート!B621, "")</f>
        <v/>
      </c>
      <c r="V43" s="416"/>
      <c r="W43" s="416"/>
      <c r="X43" s="416"/>
      <c r="Y43" s="416"/>
      <c r="Z43" s="416"/>
      <c r="AA43" s="416"/>
      <c r="AB43" s="416"/>
      <c r="AC43" s="419" t="s">
        <v>49</v>
      </c>
      <c r="AD43" s="420"/>
    </row>
    <row r="44" spans="1:30" ht="12.9" customHeight="1">
      <c r="B44" s="463"/>
      <c r="C44" s="464"/>
      <c r="D44" s="464"/>
      <c r="E44" s="464"/>
      <c r="F44" s="464"/>
      <c r="G44" s="464"/>
      <c r="H44" s="464"/>
      <c r="I44" s="464"/>
      <c r="J44" s="464"/>
      <c r="K44" s="464"/>
      <c r="L44" s="464"/>
      <c r="M44" s="464"/>
      <c r="N44" s="464"/>
      <c r="O44" s="464"/>
      <c r="P44" s="464"/>
      <c r="Q44" s="464"/>
      <c r="R44" s="464"/>
      <c r="S44" s="464"/>
      <c r="T44" s="465"/>
      <c r="U44" s="441"/>
      <c r="V44" s="442"/>
      <c r="W44" s="442"/>
      <c r="X44" s="442"/>
      <c r="Y44" s="442"/>
      <c r="Z44" s="442"/>
      <c r="AA44" s="442"/>
      <c r="AB44" s="442"/>
      <c r="AC44" s="443"/>
      <c r="AD44" s="444"/>
    </row>
    <row r="45" spans="1:30" ht="12.9" customHeight="1">
      <c r="B45" s="409" t="s">
        <v>928</v>
      </c>
      <c r="C45" s="410"/>
      <c r="D45" s="410"/>
      <c r="E45" s="410"/>
      <c r="F45" s="410"/>
      <c r="G45" s="410"/>
      <c r="H45" s="410"/>
      <c r="I45" s="410"/>
      <c r="J45" s="410"/>
      <c r="K45" s="410"/>
      <c r="L45" s="410"/>
      <c r="M45" s="410"/>
      <c r="N45" s="410"/>
      <c r="O45" s="410"/>
      <c r="P45" s="410"/>
      <c r="Q45" s="410"/>
      <c r="R45" s="410"/>
      <c r="S45" s="410"/>
      <c r="T45" s="411"/>
      <c r="U45" s="415" t="str">
        <f>IF(入力用データシート!B7="交付申請書", 入力用データシート!B623, "")</f>
        <v/>
      </c>
      <c r="V45" s="416"/>
      <c r="W45" s="416"/>
      <c r="X45" s="416"/>
      <c r="Y45" s="416"/>
      <c r="Z45" s="416"/>
      <c r="AA45" s="416"/>
      <c r="AB45" s="416"/>
      <c r="AC45" s="419" t="s">
        <v>49</v>
      </c>
      <c r="AD45" s="420"/>
    </row>
    <row r="46" spans="1:30" ht="12.9" customHeight="1" thickBot="1">
      <c r="B46" s="412"/>
      <c r="C46" s="413"/>
      <c r="D46" s="413"/>
      <c r="E46" s="413"/>
      <c r="F46" s="413"/>
      <c r="G46" s="413"/>
      <c r="H46" s="413"/>
      <c r="I46" s="413"/>
      <c r="J46" s="413"/>
      <c r="K46" s="413"/>
      <c r="L46" s="413"/>
      <c r="M46" s="413"/>
      <c r="N46" s="413"/>
      <c r="O46" s="413"/>
      <c r="P46" s="413"/>
      <c r="Q46" s="413"/>
      <c r="R46" s="413"/>
      <c r="S46" s="413"/>
      <c r="T46" s="414"/>
      <c r="U46" s="417"/>
      <c r="V46" s="418"/>
      <c r="W46" s="418"/>
      <c r="X46" s="418"/>
      <c r="Y46" s="418"/>
      <c r="Z46" s="418"/>
      <c r="AA46" s="418"/>
      <c r="AB46" s="418"/>
      <c r="AC46" s="421"/>
      <c r="AD46" s="422"/>
    </row>
    <row r="47" spans="1:30" ht="24" customHeight="1">
      <c r="B47" s="455" t="s">
        <v>95</v>
      </c>
      <c r="C47" s="456"/>
      <c r="D47" s="456"/>
      <c r="E47" s="456"/>
      <c r="F47" s="456"/>
      <c r="G47" s="456"/>
      <c r="H47" s="456"/>
      <c r="I47" s="456"/>
      <c r="J47" s="456"/>
      <c r="K47" s="456"/>
      <c r="L47" s="456"/>
      <c r="M47" s="456"/>
      <c r="N47" s="456"/>
      <c r="O47" s="456"/>
      <c r="P47" s="456"/>
      <c r="Q47" s="456"/>
      <c r="R47" s="456"/>
      <c r="S47" s="456"/>
      <c r="T47" s="457"/>
      <c r="U47" s="439" t="str">
        <f>IF(入力用データシート!B7="交付申請書", 入力用データシート!B625, "")</f>
        <v/>
      </c>
      <c r="V47" s="440"/>
      <c r="W47" s="440"/>
      <c r="X47" s="440"/>
      <c r="Y47" s="440"/>
      <c r="Z47" s="440"/>
      <c r="AA47" s="440"/>
      <c r="AB47" s="440"/>
      <c r="AC47" s="458" t="s">
        <v>49</v>
      </c>
      <c r="AD47" s="459"/>
    </row>
    <row r="48" spans="1:30" ht="12.9" customHeight="1" thickBot="1">
      <c r="B48" s="412"/>
      <c r="C48" s="413"/>
      <c r="D48" s="413"/>
      <c r="E48" s="413"/>
      <c r="F48" s="413"/>
      <c r="G48" s="413"/>
      <c r="H48" s="413"/>
      <c r="I48" s="413"/>
      <c r="J48" s="413"/>
      <c r="K48" s="413"/>
      <c r="L48" s="413"/>
      <c r="M48" s="413"/>
      <c r="N48" s="413"/>
      <c r="O48" s="413"/>
      <c r="P48" s="413"/>
      <c r="Q48" s="413"/>
      <c r="R48" s="413"/>
      <c r="S48" s="413"/>
      <c r="T48" s="414"/>
      <c r="U48" s="417"/>
      <c r="V48" s="418"/>
      <c r="W48" s="418"/>
      <c r="X48" s="418"/>
      <c r="Y48" s="418"/>
      <c r="Z48" s="418"/>
      <c r="AA48" s="418"/>
      <c r="AB48" s="418"/>
      <c r="AC48" s="421"/>
      <c r="AD48" s="422"/>
    </row>
    <row r="49" spans="2:2" ht="11.1" customHeight="1">
      <c r="B49" s="22" t="s">
        <v>96</v>
      </c>
    </row>
    <row r="50" spans="2:2" ht="11.1" customHeight="1">
      <c r="B50" s="22" t="s">
        <v>97</v>
      </c>
    </row>
    <row r="51" spans="2:2" ht="11.1" customHeight="1">
      <c r="B51" s="22" t="s">
        <v>98</v>
      </c>
    </row>
    <row r="52" spans="2:2" ht="11.1" customHeight="1">
      <c r="B52" s="22" t="s">
        <v>99</v>
      </c>
    </row>
    <row r="53" spans="2:2" ht="11.1" customHeight="1">
      <c r="B53" s="22" t="s">
        <v>100</v>
      </c>
    </row>
    <row r="54" spans="2:2" ht="11.1" customHeight="1">
      <c r="B54" s="22" t="s">
        <v>220</v>
      </c>
    </row>
    <row r="55" spans="2:2" ht="9.9" customHeight="1">
      <c r="B55" s="22" t="s">
        <v>221</v>
      </c>
    </row>
    <row r="56" spans="2:2" ht="9.9" customHeight="1"/>
    <row r="57" spans="2:2" ht="9.9" customHeight="1"/>
    <row r="58" spans="2:2" ht="9.9" customHeight="1"/>
    <row r="59" spans="2:2" ht="9.9" customHeight="1"/>
    <row r="60" spans="2:2" ht="9.9" customHeight="1"/>
    <row r="61" spans="2:2" ht="9.9" customHeight="1"/>
    <row r="62" spans="2:2" ht="9.9" customHeight="1"/>
    <row r="63" spans="2:2" ht="9.9" customHeight="1"/>
    <row r="64" spans="2:2" ht="9.9" customHeight="1"/>
    <row r="65" ht="9.9" customHeight="1"/>
    <row r="66" ht="9.9" customHeight="1"/>
    <row r="67" ht="9.9" customHeight="1"/>
    <row r="68" ht="9.9" customHeight="1"/>
    <row r="69" ht="9.9" customHeight="1"/>
    <row r="70" ht="9.9" customHeight="1"/>
  </sheetData>
  <sheetProtection algorithmName="SHA-512" hashValue="MsOigSgqhXt/YT2aSDDt8vG7xkyp7o+rAwPd3XUbB94vcRZ+sLy3ih/qt1tsQVwlUM86vorhaIKZgW8bFVlgyw==" saltValue="X858cb2n8zxvcdn45o7yUw==" spinCount="100000" sheet="1" objects="1" scenarios="1" selectLockedCells="1"/>
  <mergeCells count="58">
    <mergeCell ref="A1:I2"/>
    <mergeCell ref="B4:H9"/>
    <mergeCell ref="O4:AD4"/>
    <mergeCell ref="O5:AD5"/>
    <mergeCell ref="O6:AD6"/>
    <mergeCell ref="O7:AD7"/>
    <mergeCell ref="O9:S9"/>
    <mergeCell ref="X9:Z9"/>
    <mergeCell ref="B10:M11"/>
    <mergeCell ref="N10:AD11"/>
    <mergeCell ref="B12:M13"/>
    <mergeCell ref="N12:AD13"/>
    <mergeCell ref="B14:T15"/>
    <mergeCell ref="U14:AD15"/>
    <mergeCell ref="B16:T17"/>
    <mergeCell ref="U16:AB17"/>
    <mergeCell ref="AC16:AD17"/>
    <mergeCell ref="B18:T19"/>
    <mergeCell ref="U18:AB19"/>
    <mergeCell ref="AC18:AD19"/>
    <mergeCell ref="B20:T21"/>
    <mergeCell ref="U20:AB21"/>
    <mergeCell ref="AC20:AD21"/>
    <mergeCell ref="B22:T25"/>
    <mergeCell ref="U22:AB25"/>
    <mergeCell ref="AC22:AD25"/>
    <mergeCell ref="AC32:AD35"/>
    <mergeCell ref="B26:T27"/>
    <mergeCell ref="U26:AB27"/>
    <mergeCell ref="AC26:AD27"/>
    <mergeCell ref="B28:T29"/>
    <mergeCell ref="U28:AB29"/>
    <mergeCell ref="AC28:AD29"/>
    <mergeCell ref="B47:T48"/>
    <mergeCell ref="U47:AB48"/>
    <mergeCell ref="AC47:AD48"/>
    <mergeCell ref="B41:T42"/>
    <mergeCell ref="U41:AB42"/>
    <mergeCell ref="AC41:AD42"/>
    <mergeCell ref="B43:T44"/>
    <mergeCell ref="U43:AB44"/>
    <mergeCell ref="AC43:AD44"/>
    <mergeCell ref="AG4:AU5"/>
    <mergeCell ref="AG1:AI3"/>
    <mergeCell ref="B45:T46"/>
    <mergeCell ref="U45:AB46"/>
    <mergeCell ref="AC45:AD46"/>
    <mergeCell ref="B36:T37"/>
    <mergeCell ref="U36:AB37"/>
    <mergeCell ref="AC36:AD37"/>
    <mergeCell ref="B39:T40"/>
    <mergeCell ref="U39:AB40"/>
    <mergeCell ref="AC39:AD40"/>
    <mergeCell ref="B30:T31"/>
    <mergeCell ref="U30:AB31"/>
    <mergeCell ref="AC30:AD31"/>
    <mergeCell ref="B32:T35"/>
    <mergeCell ref="U32:AB35"/>
  </mergeCells>
  <phoneticPr fontId="1"/>
  <conditionalFormatting sqref="J4:O7">
    <cfRule type="cellIs" dxfId="34" priority="1" operator="equal">
      <formula>0</formula>
    </cfRule>
  </conditionalFormatting>
  <conditionalFormatting sqref="J8:AD8">
    <cfRule type="cellIs" dxfId="33" priority="4" operator="equal">
      <formula>0</formula>
    </cfRule>
  </conditionalFormatting>
  <conditionalFormatting sqref="N10">
    <cfRule type="cellIs" dxfId="32" priority="3" operator="equal">
      <formula>0</formula>
    </cfRule>
  </conditionalFormatting>
  <conditionalFormatting sqref="N12">
    <cfRule type="cellIs" dxfId="31" priority="2" operator="equal">
      <formula>0</formula>
    </cfRule>
  </conditionalFormatting>
  <dataValidations count="1">
    <dataValidation type="list" allowBlank="1" showInputMessage="1" showErrorMessage="1" sqref="AG1:AI3" xr:uid="{593F1141-BEF3-4C5D-BD4C-B42D25E72DB2}">
      <formula1>"①,②,③,④,⑤"</formula1>
    </dataValidation>
  </dataValidations>
  <pageMargins left="0.7" right="0.7" top="0.75" bottom="0.75" header="0.3" footer="0.3"/>
  <pageSetup paperSize="9" scale="9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30BB1-7A31-48C0-9274-326FC8BF84EE}">
  <sheetPr codeName="Sheet3">
    <tabColor rgb="FFFFB7DB"/>
  </sheetPr>
  <dimension ref="A1:AF61"/>
  <sheetViews>
    <sheetView showGridLines="0" showZeros="0" view="pageBreakPreview" zoomScaleNormal="100" zoomScaleSheetLayoutView="100" workbookViewId="0">
      <selection activeCell="B437" sqref="B437:P437"/>
    </sheetView>
  </sheetViews>
  <sheetFormatPr defaultColWidth="9" defaultRowHeight="13.2"/>
  <cols>
    <col min="1" max="43" width="2.59765625" style="10" customWidth="1"/>
    <col min="44" max="16384" width="9" style="10"/>
  </cols>
  <sheetData>
    <row r="1" spans="1:32" ht="12.9" customHeight="1">
      <c r="A1" s="464" t="s">
        <v>101</v>
      </c>
      <c r="B1" s="464"/>
      <c r="C1" s="464"/>
      <c r="D1" s="464"/>
      <c r="E1" s="464"/>
      <c r="F1" s="464"/>
      <c r="G1" s="464"/>
      <c r="H1" s="464"/>
      <c r="I1" s="464"/>
    </row>
    <row r="2" spans="1:32" ht="12.9" customHeight="1">
      <c r="A2" s="464"/>
      <c r="B2" s="464"/>
      <c r="C2" s="464"/>
      <c r="D2" s="464"/>
      <c r="E2" s="464"/>
      <c r="F2" s="464"/>
      <c r="G2" s="464"/>
      <c r="H2" s="464"/>
      <c r="I2" s="464"/>
      <c r="X2" s="495" t="str">
        <f>IF(
    AND(
        入力用データシート!B7="交付申請書",
        OR(
            入力用データシート!B405=入力用データシート!BG2,
            入力用データシート!B405=入力用データシート!BG3
        )
    ),
    TEXT(入力用データシート!B15, "ggge年m月d日"),
    "令和　年　月　日"
)</f>
        <v>令和　年　月　日</v>
      </c>
      <c r="Y2" s="495"/>
      <c r="Z2" s="495"/>
      <c r="AA2" s="495"/>
      <c r="AB2" s="495"/>
      <c r="AC2" s="495"/>
      <c r="AD2" s="495"/>
      <c r="AE2" s="495"/>
      <c r="AF2" s="495"/>
    </row>
    <row r="3" spans="1:32" ht="12.9" customHeight="1">
      <c r="X3" s="495"/>
      <c r="Y3" s="495"/>
      <c r="Z3" s="495"/>
      <c r="AA3" s="495"/>
      <c r="AB3" s="495"/>
      <c r="AC3" s="495"/>
      <c r="AD3" s="495"/>
      <c r="AE3" s="495"/>
      <c r="AF3" s="495"/>
    </row>
    <row r="4" spans="1:32" ht="20.100000000000001" customHeight="1">
      <c r="A4" s="494" t="s">
        <v>102</v>
      </c>
      <c r="B4" s="494"/>
      <c r="C4" s="494"/>
      <c r="D4" s="494"/>
      <c r="E4" s="494"/>
      <c r="F4" s="494"/>
      <c r="G4" s="494"/>
      <c r="H4" s="494"/>
      <c r="I4" s="494"/>
      <c r="J4" s="494"/>
      <c r="K4" s="494"/>
      <c r="L4" s="494"/>
      <c r="M4" s="494"/>
      <c r="N4" s="494"/>
      <c r="O4" s="494"/>
      <c r="P4" s="494"/>
      <c r="Q4" s="494"/>
      <c r="R4" s="494"/>
      <c r="S4" s="494"/>
      <c r="T4" s="494"/>
      <c r="U4" s="494"/>
      <c r="V4" s="494"/>
      <c r="W4" s="494"/>
      <c r="X4" s="494"/>
      <c r="Y4" s="494"/>
      <c r="Z4" s="494"/>
      <c r="AA4" s="494"/>
      <c r="AB4" s="494"/>
      <c r="AC4" s="494"/>
      <c r="AD4" s="494"/>
      <c r="AE4" s="494"/>
      <c r="AF4" s="494"/>
    </row>
    <row r="5" spans="1:32" ht="20.100000000000001" customHeight="1">
      <c r="A5" s="71"/>
      <c r="B5" s="71"/>
      <c r="C5" s="71"/>
      <c r="D5" s="71"/>
      <c r="E5" s="71"/>
      <c r="F5" s="71"/>
      <c r="G5" s="71"/>
      <c r="H5" s="71"/>
      <c r="I5" s="71"/>
      <c r="J5" s="71"/>
      <c r="K5" s="71"/>
      <c r="L5" s="71"/>
      <c r="M5" s="71"/>
      <c r="N5" s="71"/>
      <c r="O5" s="71"/>
      <c r="P5" s="71"/>
      <c r="Q5" s="71"/>
      <c r="S5" s="71"/>
      <c r="T5" s="71"/>
      <c r="U5" s="71"/>
      <c r="V5" s="71"/>
      <c r="W5" s="71"/>
      <c r="X5" s="71"/>
      <c r="Y5" s="71"/>
      <c r="Z5" s="71"/>
      <c r="AA5" s="71"/>
      <c r="AB5" s="71"/>
      <c r="AC5" s="71"/>
      <c r="AD5" s="71"/>
      <c r="AE5" s="71"/>
      <c r="AF5" s="71"/>
    </row>
    <row r="6" spans="1:32" ht="12.9" customHeight="1">
      <c r="A6" s="10" t="s">
        <v>33</v>
      </c>
    </row>
    <row r="7" spans="1:32" ht="12.9" customHeight="1">
      <c r="A7" s="10" t="s">
        <v>34</v>
      </c>
      <c r="B7" s="10" t="s">
        <v>35</v>
      </c>
    </row>
    <row r="8" spans="1:32" ht="12.9" customHeight="1">
      <c r="W8" s="23"/>
      <c r="X8" s="72"/>
      <c r="Z8" s="23"/>
      <c r="AA8" s="72"/>
      <c r="AB8" s="72"/>
    </row>
    <row r="9" spans="1:32" ht="20.100000000000001" customHeight="1">
      <c r="N9" s="70" t="s">
        <v>103</v>
      </c>
      <c r="O9" s="72"/>
      <c r="P9" s="72"/>
      <c r="Q9" s="72"/>
      <c r="S9" s="72"/>
      <c r="T9" s="72"/>
      <c r="U9" s="72"/>
      <c r="V9" s="496" t="str" cm="1">
        <f t="array" ref="V9">IF(
    AND(
        入力用データシート!B7="交付申請書",
        OR(
            入力用データシート!B405=入力用データシート!BG2,
            入力用データシート!B405=入力用データシート!BG3
        )
    ),
    IF(
        入力用データシート!B11="買取",
        "〒"&amp;入力用データシート!B47
        &amp;"-"&amp;入力用データシート!J47
        &amp;"  "&amp;入力用データシート!B49
        &amp;" "&amp;入力用データシート!B51,
        _xlfn.LET(
            _xlpm.baseRow, IF(入力用データシート!B11=入力用データシート!BE2,47,89),
            _xlpm.offset,
                IF(入力用データシート!AZ83,0,
                IF(入力用データシート!AZ123,40,
                IF(入力用データシート!AZ163,80,
                IF(入力用データシート!AZ203,120,
                IF(入力用データシート!AZ243,160,
                IF(入力用データシート!AZ283,200,
                IF(入力用データシート!AZ323,240,
                IF(入力用データシート!AZ363,280,"NO")))))))),
            IF(_xlpm.offset="NO",
                "",
                "〒"&amp;INDEX(入力用データシート!B:B, _xlpm.baseRow + _xlpm.offset)
                &amp;"-"&amp;INDEX(入力用データシート!J:J, _xlpm.baseRow + _xlpm.offset)
                &amp;"  "&amp;INDEX(入力用データシート!B:B, _xlpm.baseRow + _xlpm.offset + 2)
                &amp;" "&amp;INDEX(入力用データシート!B:B, _xlpm.baseRow + _xlpm.offset + 4)
            )
        )
    ),
    ""
)</f>
        <v/>
      </c>
      <c r="W9" s="496"/>
      <c r="X9" s="496"/>
      <c r="Y9" s="496"/>
      <c r="Z9" s="496"/>
      <c r="AA9" s="496"/>
      <c r="AB9" s="496"/>
      <c r="AC9" s="496"/>
      <c r="AD9" s="496"/>
      <c r="AE9" s="496"/>
      <c r="AF9" s="496"/>
    </row>
    <row r="10" spans="1:32" ht="20.100000000000001" customHeight="1">
      <c r="Q10" s="493" t="s">
        <v>104</v>
      </c>
      <c r="R10" s="493"/>
      <c r="S10" s="493"/>
      <c r="T10" s="493"/>
      <c r="U10" s="493"/>
      <c r="V10" s="493" t="str" cm="1">
        <f t="array" ref="V10">IF(
    AND(
        入力用データシート!B7="交付申請書",
        OR(
            入力用データシート!B405=入力用データシート!BG2,
            入力用データシート!B405=入力用データシート!BG3
        )
    ),
    IF(
        入力用データシート!B11="買取",
        入力用データシート!B45,
        _xlfn.LET(
            _xlpm.baseRow, IF(入力用データシート!B11=入力用データシート!BE2,45,87),
            _xlpm.offset,
                IF(入力用データシート!AZ83,0,
                IF(入力用データシート!AZ123,40,
                IF(入力用データシート!AZ163,80,
                IF(入力用データシート!AZ203,120,
                IF(入力用データシート!AZ243,160,
                IF(入力用データシート!AZ283,200,
                IF(入力用データシート!AZ323,240,
                IF(入力用データシート!AZ363,280,"NO")))))))),
            IF(_xlpm.offset="NO",
                "",
                INDEX(入力用データシート!B:B, _xlpm.baseRow + _xlpm.offset)
            )
        )
    ),
    ""
)</f>
        <v/>
      </c>
      <c r="W10" s="493"/>
      <c r="X10" s="493"/>
      <c r="Y10" s="493"/>
      <c r="Z10" s="493"/>
      <c r="AA10" s="493"/>
      <c r="AB10" s="493"/>
      <c r="AC10" s="493"/>
      <c r="AD10" s="493"/>
      <c r="AE10" s="493"/>
      <c r="AF10" s="493"/>
    </row>
    <row r="11" spans="1:32" ht="20.100000000000001" customHeight="1">
      <c r="Q11" s="10" t="s">
        <v>968</v>
      </c>
      <c r="W11" s="493" t="str" cm="1">
        <f t="array" ref="W11">IF(
    AND(
        入力用データシート!B7="交付申請書",
        OR(
            入力用データシート!B405=入力用データシート!BG2,
            入力用データシート!B405=入力用データシート!BG3
        )
    ),
    IF(
        入力用データシート!B11="買取",
        入力用データシート!B53 &amp; " " &amp; 入力用データシート!J53,
        _xlfn.LET(
            _xlpm.baseRow, IF(入力用データシート!B11=入力用データシート!BE2,53,95),
            _xlpm.offset,
                IF(入力用データシート!AZ83,0,
                IF(入力用データシート!AZ123,40,
                IF(入力用データシート!AZ163,80,
                IF(入力用データシート!AZ203,120,
                IF(入力用データシート!AZ243,160,
                IF(入力用データシート!AZ283,200,
                IF(入力用データシート!AZ323,240,
                IF(入力用データシート!AZ363,280,"NO")))))))),
            IF(_xlpm.offset="NO",
                "",
                INDEX(入力用データシート!B:B, _xlpm.baseRow + _xlpm.offset)
                &amp;"  "&amp;INDEX(入力用データシート!J:J, _xlpm.baseRow + _xlpm.offset)
            )
        )
    ),
    ""
)</f>
        <v/>
      </c>
      <c r="X11" s="493"/>
      <c r="Y11" s="493"/>
      <c r="Z11" s="493"/>
      <c r="AA11" s="493"/>
      <c r="AB11" s="493"/>
      <c r="AC11" s="493"/>
      <c r="AD11" s="493"/>
      <c r="AE11" s="493"/>
      <c r="AF11" s="493"/>
    </row>
    <row r="12" spans="1:32" ht="20.100000000000001" customHeight="1">
      <c r="Q12" s="464"/>
      <c r="R12" s="464"/>
      <c r="S12" s="464"/>
      <c r="T12" s="464"/>
      <c r="U12" s="464"/>
      <c r="V12" s="464"/>
      <c r="W12" s="464"/>
      <c r="X12" s="464"/>
      <c r="Y12" s="464"/>
      <c r="Z12" s="464"/>
      <c r="AA12" s="464"/>
      <c r="AB12" s="464"/>
      <c r="AC12" s="464"/>
      <c r="AD12" s="464"/>
      <c r="AE12" s="464"/>
      <c r="AF12" s="464"/>
    </row>
    <row r="13" spans="1:32" ht="12.9" customHeight="1"/>
    <row r="14" spans="1:32" ht="12.9" customHeight="1">
      <c r="A14" s="494"/>
      <c r="B14" s="49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row>
    <row r="15" spans="1:32" ht="20.100000000000001" customHeight="1">
      <c r="A15" s="464" t="s">
        <v>222</v>
      </c>
      <c r="B15" s="464"/>
      <c r="C15" s="464"/>
      <c r="D15" s="464"/>
      <c r="E15" s="464"/>
      <c r="F15" s="464"/>
      <c r="G15" s="464"/>
      <c r="H15" s="464"/>
      <c r="I15" s="464"/>
      <c r="J15" s="464"/>
      <c r="K15" s="464"/>
      <c r="L15" s="464"/>
      <c r="M15" s="464"/>
      <c r="N15" s="464"/>
      <c r="O15" s="464"/>
      <c r="P15" s="464"/>
      <c r="Q15" s="464"/>
      <c r="R15" s="464"/>
      <c r="S15" s="464"/>
      <c r="T15" s="464"/>
      <c r="U15" s="464"/>
      <c r="V15" s="464"/>
      <c r="W15" s="464"/>
      <c r="X15" s="464"/>
      <c r="Y15" s="464"/>
      <c r="Z15" s="464"/>
      <c r="AA15" s="464"/>
      <c r="AB15" s="464"/>
      <c r="AC15" s="464"/>
      <c r="AD15" s="464"/>
    </row>
    <row r="16" spans="1:32" ht="12.9" customHeight="1">
      <c r="A16" s="494"/>
      <c r="B16" s="49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row>
    <row r="17" spans="1:32" ht="12.9" customHeight="1"/>
    <row r="18" spans="1:32" ht="20.100000000000001" customHeight="1">
      <c r="A18" s="10" t="s">
        <v>223</v>
      </c>
    </row>
    <row r="19" spans="1:32" ht="20.100000000000001" customHeight="1"/>
    <row r="20" spans="1:32" ht="20.100000000000001" customHeight="1">
      <c r="A20" s="10" t="s">
        <v>105</v>
      </c>
    </row>
    <row r="21" spans="1:32" ht="20.100000000000001" customHeight="1">
      <c r="B21" s="10" t="str">
        <f>IF(入力用データシート!B7="交付申請書", IF(OR(入力用データシート!B405="（1）GXリーグへの参画"), "☑", "□"), "□")</f>
        <v>□</v>
      </c>
      <c r="C21" s="10" t="s">
        <v>106</v>
      </c>
    </row>
    <row r="22" spans="1:32" ht="20.100000000000001" customHeight="1">
      <c r="B22" s="10" t="str">
        <f>IF(入力用データシート!B7="交付申請書", IF(OR(入力用データシート!B405="（2）以下の取組"), "☑", "□"), "□")</f>
        <v>□</v>
      </c>
      <c r="C22" s="10" t="s">
        <v>107</v>
      </c>
    </row>
    <row r="23" spans="1:32" ht="20.100000000000001" customHeight="1">
      <c r="A23" s="24"/>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25"/>
    </row>
    <row r="24" spans="1:32" ht="20.100000000000001" customHeight="1">
      <c r="A24" s="26" t="s">
        <v>108</v>
      </c>
      <c r="AF24" s="27"/>
    </row>
    <row r="25" spans="1:32" ht="20.100000000000001" customHeight="1">
      <c r="A25" s="26" t="s">
        <v>109</v>
      </c>
      <c r="AF25" s="27"/>
    </row>
    <row r="26" spans="1:32" ht="20.100000000000001" customHeight="1">
      <c r="A26" s="28"/>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7"/>
    </row>
    <row r="27" spans="1:32" ht="14.4" customHeight="1">
      <c r="A27" s="18"/>
    </row>
    <row r="28" spans="1:32" ht="14.4" customHeight="1"/>
    <row r="29" spans="1:32" s="9" customFormat="1" ht="14.4" customHeight="1">
      <c r="A29" s="9" t="s">
        <v>110</v>
      </c>
      <c r="C29" s="9" t="s">
        <v>111</v>
      </c>
    </row>
    <row r="30" spans="1:32" s="9" customFormat="1" ht="15.75" customHeight="1">
      <c r="A30" s="29" t="s">
        <v>112</v>
      </c>
      <c r="C30" s="9" t="s">
        <v>224</v>
      </c>
    </row>
    <row r="31" spans="1:32" s="9" customFormat="1" ht="15.75" customHeight="1">
      <c r="C31" s="9" t="s">
        <v>113</v>
      </c>
    </row>
    <row r="32" spans="1:32" s="9" customFormat="1" ht="15.75" customHeight="1"/>
    <row r="33" s="10" customFormat="1" ht="12.9" customHeight="1"/>
    <row r="34" s="10" customFormat="1" ht="12.9" customHeight="1"/>
    <row r="35" s="10" customFormat="1" ht="12.9" customHeight="1"/>
    <row r="36" s="10" customFormat="1" ht="12.9" customHeight="1"/>
    <row r="37" s="10" customFormat="1" ht="12.9" customHeight="1"/>
    <row r="38" s="10" customFormat="1" ht="12.9" customHeight="1"/>
    <row r="39" s="10" customFormat="1" ht="12.9" customHeight="1"/>
    <row r="40" s="10" customFormat="1" ht="12.9" customHeight="1"/>
    <row r="41" s="10" customFormat="1" ht="12.9" customHeight="1"/>
    <row r="42" s="10" customFormat="1" ht="12.9" customHeight="1"/>
    <row r="43" s="10" customFormat="1" ht="12.9" customHeight="1"/>
    <row r="44" s="10" customFormat="1" ht="12.9" customHeight="1"/>
    <row r="45" s="10" customFormat="1" ht="12.9" customHeight="1"/>
    <row r="46" s="10" customFormat="1" ht="9.9" customHeight="1"/>
    <row r="47" s="10" customFormat="1" ht="9.9" customHeight="1"/>
    <row r="48" s="10" customFormat="1" ht="9.9" customHeight="1"/>
    <row r="49" s="10" customFormat="1" ht="9.9" customHeight="1"/>
    <row r="50" s="10" customFormat="1" ht="9.9" customHeight="1"/>
    <row r="51" s="10" customFormat="1" ht="9.9" customHeight="1"/>
    <row r="52" s="10" customFormat="1" ht="9.9" customHeight="1"/>
    <row r="53" s="10" customFormat="1" ht="9.9" customHeight="1"/>
    <row r="54" s="10" customFormat="1" ht="9.9" customHeight="1"/>
    <row r="55" s="10" customFormat="1" ht="9.9" customHeight="1"/>
    <row r="56" s="10" customFormat="1" ht="9.9" customHeight="1"/>
    <row r="57" s="10" customFormat="1" ht="9.9" customHeight="1"/>
    <row r="58" s="10" customFormat="1" ht="9.9" customHeight="1"/>
    <row r="59" s="10" customFormat="1" ht="9.9" customHeight="1"/>
    <row r="60" s="10" customFormat="1" ht="9.9" customHeight="1"/>
    <row r="61" s="10" customFormat="1" ht="9.9" customHeight="1"/>
  </sheetData>
  <sheetProtection algorithmName="SHA-512" hashValue="xF8E0Ge4E0156SjH5FUOpntsHPns3kDESkuBrU79n03Ws0YGGiuk4VdP5vB8UR4Sv4NjeggcovkilaJ0TAqvdw==" saltValue="nLWTAQ+dTLQFRWLgzSBPhg==" spinCount="100000" sheet="1" objects="1" scenarios="1" selectLockedCells="1"/>
  <mergeCells count="11">
    <mergeCell ref="A1:I2"/>
    <mergeCell ref="X2:AF3"/>
    <mergeCell ref="A4:AF4"/>
    <mergeCell ref="V9:AF9"/>
    <mergeCell ref="Q10:U10"/>
    <mergeCell ref="V10:AF10"/>
    <mergeCell ref="W11:AF11"/>
    <mergeCell ref="Q12:AF12"/>
    <mergeCell ref="A14:AD14"/>
    <mergeCell ref="A15:AD15"/>
    <mergeCell ref="A16:AD16"/>
  </mergeCells>
  <phoneticPr fontId="1"/>
  <pageMargins left="0.7" right="0.7" top="0.75" bottom="0.75" header="0.3" footer="0.3"/>
  <pageSetup paperSize="9" scale="9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E1011-B1B2-4A7A-ACB7-69AD2E55A0A9}">
  <sheetPr codeName="Sheet4">
    <tabColor rgb="FFFFB7DB"/>
  </sheetPr>
  <dimension ref="A1:AF58"/>
  <sheetViews>
    <sheetView showGridLines="0" showZeros="0" view="pageBreakPreview" zoomScaleNormal="100" zoomScaleSheetLayoutView="100" workbookViewId="0">
      <selection sqref="A1:I2"/>
    </sheetView>
  </sheetViews>
  <sheetFormatPr defaultColWidth="9" defaultRowHeight="13.2"/>
  <cols>
    <col min="1" max="43" width="2.59765625" style="10" customWidth="1"/>
    <col min="44" max="16384" width="9" style="10"/>
  </cols>
  <sheetData>
    <row r="1" spans="1:32" ht="12.9" customHeight="1">
      <c r="A1" s="464" t="s">
        <v>114</v>
      </c>
      <c r="B1" s="464"/>
      <c r="C1" s="464"/>
      <c r="D1" s="464"/>
      <c r="E1" s="464"/>
      <c r="F1" s="464"/>
      <c r="G1" s="464"/>
      <c r="H1" s="464"/>
      <c r="I1" s="464"/>
    </row>
    <row r="2" spans="1:32" ht="12.9" customHeight="1">
      <c r="A2" s="464"/>
      <c r="B2" s="464"/>
      <c r="C2" s="464"/>
      <c r="D2" s="464"/>
      <c r="E2" s="464"/>
      <c r="F2" s="464"/>
      <c r="G2" s="464"/>
      <c r="H2" s="464"/>
      <c r="I2" s="464"/>
      <c r="X2" s="495" t="str">
        <f>IF(入力用データシート!B7="交付申請書",IF(入力用データシート!B15="", "令和　年　月　日", TEXT(入力用データシート!B15, "ggge年m月d日")), "令和　年　月　日")</f>
        <v>令和　年　月　日</v>
      </c>
      <c r="Y2" s="495"/>
      <c r="Z2" s="495"/>
      <c r="AA2" s="495"/>
      <c r="AB2" s="495"/>
      <c r="AC2" s="495"/>
      <c r="AD2" s="495"/>
      <c r="AE2" s="495"/>
      <c r="AF2" s="495"/>
    </row>
    <row r="3" spans="1:32" ht="20.100000000000001" customHeight="1">
      <c r="X3" s="495"/>
      <c r="Y3" s="495"/>
      <c r="Z3" s="495"/>
      <c r="AA3" s="495"/>
      <c r="AB3" s="495"/>
      <c r="AC3" s="495"/>
      <c r="AD3" s="495"/>
      <c r="AE3" s="495"/>
      <c r="AF3" s="495"/>
    </row>
    <row r="4" spans="1:32" ht="20.100000000000001" customHeight="1">
      <c r="A4" s="494" t="s">
        <v>115</v>
      </c>
      <c r="B4" s="494"/>
      <c r="C4" s="494"/>
      <c r="D4" s="494"/>
      <c r="E4" s="494"/>
      <c r="F4" s="494"/>
      <c r="G4" s="494"/>
      <c r="H4" s="494"/>
      <c r="I4" s="494"/>
      <c r="J4" s="494"/>
      <c r="K4" s="494"/>
      <c r="L4" s="494"/>
      <c r="M4" s="494"/>
      <c r="N4" s="494"/>
      <c r="O4" s="494"/>
      <c r="P4" s="494"/>
      <c r="Q4" s="494"/>
      <c r="R4" s="494"/>
      <c r="S4" s="494"/>
      <c r="T4" s="494"/>
      <c r="U4" s="494"/>
      <c r="V4" s="494"/>
      <c r="W4" s="494"/>
      <c r="X4" s="494"/>
      <c r="Y4" s="494"/>
      <c r="Z4" s="494"/>
      <c r="AA4" s="494"/>
      <c r="AB4" s="494"/>
      <c r="AC4" s="494"/>
      <c r="AD4" s="494"/>
      <c r="AE4" s="494"/>
      <c r="AF4" s="494"/>
    </row>
    <row r="5" spans="1:32" ht="12.9" customHeight="1"/>
    <row r="6" spans="1:32" ht="12.9" customHeight="1">
      <c r="A6" s="10" t="s">
        <v>33</v>
      </c>
    </row>
    <row r="7" spans="1:32" ht="12.9" customHeight="1">
      <c r="A7" s="10" t="s">
        <v>34</v>
      </c>
      <c r="B7" s="10" t="s">
        <v>35</v>
      </c>
    </row>
    <row r="8" spans="1:32" ht="12.9" customHeight="1">
      <c r="T8" s="30"/>
      <c r="W8" s="498"/>
      <c r="X8" s="494"/>
      <c r="Y8" s="494"/>
    </row>
    <row r="9" spans="1:32" ht="20.100000000000001" customHeight="1">
      <c r="N9" s="10" t="s">
        <v>116</v>
      </c>
      <c r="P9" s="72"/>
      <c r="Q9" s="72"/>
      <c r="R9" s="72"/>
      <c r="S9" s="496" t="str">
        <f>IF(入力用データシート!B7="交付申請書", 入力用データシート!B47&amp;"-"&amp;入力用データシート!J47&amp;"  "&amp;入力用データシート!B49&amp;"  "&amp;入力用データシート!B51, "")</f>
        <v/>
      </c>
      <c r="T9" s="496"/>
      <c r="U9" s="496"/>
      <c r="V9" s="496"/>
      <c r="W9" s="496"/>
      <c r="X9" s="496"/>
      <c r="Y9" s="496"/>
      <c r="Z9" s="496"/>
      <c r="AA9" s="496"/>
      <c r="AB9" s="496"/>
      <c r="AC9" s="496"/>
      <c r="AD9" s="496"/>
      <c r="AE9" s="496"/>
      <c r="AF9" s="496"/>
    </row>
    <row r="10" spans="1:32" ht="20.100000000000001" customHeight="1">
      <c r="Q10" s="10" t="s">
        <v>38</v>
      </c>
      <c r="V10" s="493" t="str">
        <f>IF(入力用データシート!B7="交付申請書", 入力用データシート!B45, "")</f>
        <v/>
      </c>
      <c r="W10" s="493"/>
      <c r="X10" s="493"/>
      <c r="Y10" s="493"/>
      <c r="Z10" s="493"/>
      <c r="AA10" s="493"/>
      <c r="AB10" s="493"/>
      <c r="AC10" s="493"/>
      <c r="AD10" s="493"/>
      <c r="AE10" s="493"/>
      <c r="AF10" s="493"/>
    </row>
    <row r="11" spans="1:32" ht="20.100000000000001" customHeight="1">
      <c r="Q11" s="10" t="s">
        <v>117</v>
      </c>
      <c r="W11" s="493" t="str">
        <f>IF(入力用データシート!B7="交付申請書", 入力用データシート!B53&amp;"  "&amp;入力用データシート!J53, "")</f>
        <v/>
      </c>
      <c r="X11" s="493"/>
      <c r="Y11" s="493"/>
      <c r="Z11" s="493"/>
      <c r="AA11" s="493"/>
      <c r="AB11" s="493"/>
      <c r="AC11" s="493"/>
      <c r="AD11" s="493"/>
      <c r="AF11" s="2"/>
    </row>
    <row r="12" spans="1:32" ht="20.100000000000001" customHeight="1">
      <c r="O12" s="10" t="s">
        <v>118</v>
      </c>
      <c r="V12" s="493" t="str">
        <f>IF(入力用データシート!B7="交付申請書", IF(入力用データシート!B11="買取","",入力用データシート!B87), "")</f>
        <v/>
      </c>
      <c r="W12" s="493"/>
      <c r="X12" s="493"/>
      <c r="Y12" s="493"/>
      <c r="Z12" s="493"/>
      <c r="AA12" s="493"/>
      <c r="AB12" s="493"/>
      <c r="AC12" s="493"/>
      <c r="AD12" s="493"/>
      <c r="AE12" s="493"/>
      <c r="AF12" s="10" t="s">
        <v>119</v>
      </c>
    </row>
    <row r="13" spans="1:32" ht="12.9" customHeight="1">
      <c r="A13" s="494"/>
      <c r="B13" s="494"/>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row>
    <row r="14" spans="1:32" ht="18" customHeight="1">
      <c r="A14" s="497" t="s">
        <v>225</v>
      </c>
      <c r="B14" s="497"/>
      <c r="C14" s="497"/>
      <c r="D14" s="497"/>
      <c r="E14" s="497"/>
      <c r="F14" s="497"/>
      <c r="G14" s="497"/>
      <c r="H14" s="497"/>
      <c r="I14" s="497"/>
      <c r="J14" s="497"/>
      <c r="K14" s="497"/>
      <c r="L14" s="497"/>
      <c r="M14" s="497"/>
      <c r="N14" s="497"/>
      <c r="O14" s="497"/>
      <c r="P14" s="497"/>
      <c r="Q14" s="497"/>
      <c r="R14" s="497"/>
      <c r="S14" s="497"/>
      <c r="T14" s="497"/>
      <c r="U14" s="497"/>
      <c r="V14" s="497"/>
      <c r="W14" s="497"/>
      <c r="X14" s="497"/>
      <c r="Y14" s="497"/>
      <c r="Z14" s="497"/>
      <c r="AA14" s="497"/>
      <c r="AB14" s="497"/>
      <c r="AC14" s="497"/>
      <c r="AD14" s="497"/>
      <c r="AE14" s="497"/>
      <c r="AF14" s="497"/>
    </row>
    <row r="15" spans="1:32" ht="18" customHeight="1">
      <c r="A15" s="497" t="s">
        <v>226</v>
      </c>
      <c r="B15" s="497"/>
      <c r="C15" s="497"/>
      <c r="D15" s="497"/>
      <c r="E15" s="497"/>
      <c r="F15" s="497"/>
      <c r="G15" s="497"/>
      <c r="H15" s="497"/>
      <c r="I15" s="497"/>
      <c r="J15" s="497"/>
      <c r="K15" s="497"/>
      <c r="L15" s="497"/>
      <c r="M15" s="497"/>
      <c r="N15" s="497"/>
      <c r="O15" s="497"/>
      <c r="P15" s="497"/>
      <c r="Q15" s="497"/>
      <c r="R15" s="497"/>
      <c r="S15" s="497"/>
      <c r="T15" s="497"/>
      <c r="U15" s="497"/>
      <c r="V15" s="497"/>
      <c r="W15" s="497"/>
      <c r="X15" s="497"/>
      <c r="Y15" s="497"/>
      <c r="Z15" s="497"/>
      <c r="AA15" s="497"/>
      <c r="AB15" s="497"/>
      <c r="AC15" s="497"/>
      <c r="AD15" s="497"/>
      <c r="AE15" s="497"/>
      <c r="AF15" s="497"/>
    </row>
    <row r="16" spans="1:32" ht="18" customHeight="1">
      <c r="A16" s="497" t="s">
        <v>227</v>
      </c>
      <c r="B16" s="497"/>
      <c r="C16" s="497"/>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row>
    <row r="17" spans="1:32" ht="18" customHeight="1">
      <c r="A17" s="497" t="s">
        <v>228</v>
      </c>
      <c r="B17" s="497"/>
      <c r="C17" s="497"/>
      <c r="D17" s="497"/>
      <c r="E17" s="497"/>
      <c r="F17" s="497"/>
      <c r="G17" s="497"/>
      <c r="H17" s="497"/>
      <c r="I17" s="497"/>
      <c r="J17" s="497"/>
      <c r="K17" s="497"/>
      <c r="L17" s="497"/>
      <c r="M17" s="497"/>
      <c r="N17" s="497"/>
      <c r="O17" s="497"/>
      <c r="P17" s="497"/>
      <c r="Q17" s="497"/>
      <c r="R17" s="497"/>
      <c r="S17" s="497"/>
      <c r="T17" s="497"/>
      <c r="U17" s="497"/>
      <c r="V17" s="497"/>
      <c r="W17" s="497"/>
      <c r="X17" s="497"/>
      <c r="Y17" s="497"/>
      <c r="Z17" s="497"/>
      <c r="AA17" s="497"/>
      <c r="AB17" s="497"/>
      <c r="AC17" s="497"/>
      <c r="AD17" s="497"/>
      <c r="AE17" s="497"/>
      <c r="AF17" s="497"/>
    </row>
    <row r="18" spans="1:32" ht="12.9" customHeight="1"/>
    <row r="19" spans="1:32" ht="20.100000000000001" customHeight="1">
      <c r="A19" s="494" t="s">
        <v>44</v>
      </c>
      <c r="B19" s="494"/>
      <c r="C19" s="494"/>
      <c r="D19" s="494"/>
      <c r="E19" s="494"/>
      <c r="F19" s="494"/>
      <c r="G19" s="494"/>
      <c r="H19" s="494"/>
      <c r="I19" s="494"/>
      <c r="J19" s="494"/>
      <c r="K19" s="494"/>
      <c r="L19" s="494"/>
      <c r="M19" s="494"/>
      <c r="N19" s="494"/>
      <c r="O19" s="494"/>
      <c r="P19" s="494"/>
      <c r="Q19" s="494"/>
      <c r="R19" s="494"/>
      <c r="S19" s="494"/>
      <c r="T19" s="494"/>
      <c r="U19" s="494"/>
      <c r="V19" s="494"/>
      <c r="W19" s="494"/>
      <c r="X19" s="494"/>
      <c r="Y19" s="494"/>
      <c r="Z19" s="494"/>
      <c r="AA19" s="494"/>
      <c r="AB19" s="494"/>
      <c r="AC19" s="494"/>
      <c r="AD19" s="494"/>
      <c r="AE19" s="494"/>
      <c r="AF19" s="494"/>
    </row>
    <row r="20" spans="1:32" ht="20.100000000000001" customHeight="1"/>
    <row r="21" spans="1:32" ht="18" customHeight="1">
      <c r="A21" s="10" t="s">
        <v>229</v>
      </c>
    </row>
    <row r="22" spans="1:32" ht="18" customHeight="1">
      <c r="A22" s="31" t="s">
        <v>230</v>
      </c>
    </row>
    <row r="23" spans="1:32" ht="18" customHeight="1">
      <c r="C23" s="10" t="s">
        <v>231</v>
      </c>
    </row>
    <row r="24" spans="1:32" ht="13.5" customHeight="1">
      <c r="A24" s="70"/>
    </row>
    <row r="25" spans="1:32" ht="18" customHeight="1">
      <c r="A25" s="10" t="s">
        <v>232</v>
      </c>
    </row>
    <row r="26" spans="1:32" ht="18" customHeight="1">
      <c r="A26" s="10" t="str">
        <f>IF(入力用データシート!B7="交付申請書", IF(OR(入力用データシート!B409="全ての内容に合意する"), "☑", "□"), "□")</f>
        <v>□</v>
      </c>
      <c r="B26" s="10" t="s">
        <v>233</v>
      </c>
    </row>
    <row r="27" spans="1:32" ht="18" customHeight="1">
      <c r="A27" s="10" t="str">
        <f>IF(入力用データシート!B7="交付申請書", IF(OR(入力用データシート!B409="全ての内容に合意する"), "☑", "□"), "□")</f>
        <v>□</v>
      </c>
      <c r="B27" s="10" t="s">
        <v>234</v>
      </c>
    </row>
    <row r="28" spans="1:32" ht="18" customHeight="1">
      <c r="B28" s="10" t="s">
        <v>235</v>
      </c>
    </row>
    <row r="29" spans="1:32" ht="18" customHeight="1">
      <c r="A29" s="10" t="str">
        <f>IF(入力用データシート!B7="交付申請書", IF(OR(入力用データシート!B409="全ての内容に合意する"), "☑", "□"), "□")</f>
        <v>□</v>
      </c>
      <c r="B29" s="10" t="s">
        <v>236</v>
      </c>
    </row>
    <row r="30" spans="1:32" ht="18" customHeight="1">
      <c r="B30" s="10" t="s">
        <v>237</v>
      </c>
    </row>
    <row r="31" spans="1:32" ht="18" customHeight="1">
      <c r="A31" s="10" t="str">
        <f>IF(入力用データシート!B7="交付申請書", IF(OR(入力用データシート!B409="全ての内容に合意する"), "☑", "□"), "□")</f>
        <v>□</v>
      </c>
      <c r="B31" s="10" t="s">
        <v>238</v>
      </c>
    </row>
    <row r="32" spans="1:32" ht="18" customHeight="1">
      <c r="B32" s="10" t="s">
        <v>239</v>
      </c>
    </row>
    <row r="33" spans="1:32" ht="18" customHeight="1">
      <c r="A33" s="10" t="str">
        <f>IF(入力用データシート!B7="交付申請書", IF(OR(入力用データシート!B409="全ての内容に合意する"), "☑", "□"), "□")</f>
        <v>□</v>
      </c>
      <c r="B33" s="10" t="s">
        <v>240</v>
      </c>
    </row>
    <row r="34" spans="1:32" ht="18" customHeight="1">
      <c r="B34" s="10" t="s">
        <v>241</v>
      </c>
    </row>
    <row r="35" spans="1:32" s="9" customFormat="1" ht="18" customHeight="1">
      <c r="A35" s="10" t="str">
        <f>IF(入力用データシート!B7="交付申請書", IF(OR(入力用データシート!B409="全ての内容に合意する"), "☑", "□"), "□")</f>
        <v>□</v>
      </c>
      <c r="B35" s="9" t="s">
        <v>242</v>
      </c>
    </row>
    <row r="36" spans="1:32" ht="18" customHeight="1">
      <c r="B36" s="10" t="s">
        <v>243</v>
      </c>
    </row>
    <row r="37" spans="1:32" ht="18" customHeight="1">
      <c r="A37" s="10" t="str">
        <f>IF(入力用データシート!B7="交付申請書", IF(OR(入力用データシート!B409="全ての内容に合意する"), "☑", "□"), "□")</f>
        <v>□</v>
      </c>
      <c r="B37" s="497" t="s">
        <v>244</v>
      </c>
      <c r="C37" s="497"/>
      <c r="D37" s="497"/>
      <c r="E37" s="497"/>
      <c r="F37" s="497"/>
      <c r="G37" s="497"/>
      <c r="H37" s="497"/>
      <c r="I37" s="497"/>
      <c r="J37" s="497"/>
      <c r="K37" s="497"/>
      <c r="L37" s="497"/>
      <c r="M37" s="497"/>
      <c r="N37" s="497"/>
      <c r="O37" s="497"/>
      <c r="P37" s="497"/>
      <c r="Q37" s="497"/>
      <c r="R37" s="497"/>
      <c r="S37" s="497"/>
      <c r="T37" s="497"/>
      <c r="U37" s="497"/>
      <c r="V37" s="497"/>
      <c r="W37" s="497"/>
      <c r="X37" s="497"/>
      <c r="Y37" s="497"/>
      <c r="Z37" s="497"/>
      <c r="AA37" s="497"/>
      <c r="AB37" s="497"/>
      <c r="AC37" s="497"/>
      <c r="AD37" s="497"/>
      <c r="AE37" s="497"/>
      <c r="AF37" s="497"/>
    </row>
    <row r="38" spans="1:32" ht="18" customHeight="1">
      <c r="B38" s="10" t="s">
        <v>245</v>
      </c>
    </row>
    <row r="39" spans="1:32" ht="18" customHeight="1">
      <c r="A39" s="10" t="str">
        <f>IF(入力用データシート!B7="交付申請書", IF(OR(入力用データシート!B409="全ての内容に合意する"), "☑", "□"), "□")</f>
        <v>□</v>
      </c>
      <c r="B39" s="497" t="s">
        <v>246</v>
      </c>
      <c r="C39" s="497"/>
      <c r="D39" s="497"/>
      <c r="E39" s="497"/>
      <c r="F39" s="497"/>
      <c r="G39" s="497"/>
      <c r="H39" s="497"/>
      <c r="I39" s="497"/>
      <c r="J39" s="497"/>
      <c r="K39" s="497"/>
      <c r="L39" s="497"/>
      <c r="M39" s="497"/>
      <c r="N39" s="497"/>
      <c r="O39" s="497"/>
      <c r="P39" s="497"/>
      <c r="Q39" s="497"/>
      <c r="R39" s="497"/>
      <c r="S39" s="497"/>
      <c r="T39" s="497"/>
      <c r="U39" s="497"/>
      <c r="V39" s="497"/>
      <c r="W39" s="497"/>
      <c r="X39" s="497"/>
      <c r="Y39" s="497"/>
      <c r="Z39" s="497"/>
      <c r="AA39" s="497"/>
      <c r="AB39" s="497"/>
      <c r="AC39" s="497"/>
      <c r="AD39" s="497"/>
      <c r="AE39" s="497"/>
      <c r="AF39" s="497"/>
    </row>
    <row r="40" spans="1:32" ht="18" customHeight="1">
      <c r="B40" s="497" t="s">
        <v>247</v>
      </c>
      <c r="C40" s="497"/>
      <c r="D40" s="497"/>
      <c r="E40" s="497"/>
      <c r="F40" s="497"/>
      <c r="G40" s="497"/>
      <c r="H40" s="497"/>
      <c r="I40" s="497"/>
      <c r="J40" s="497"/>
      <c r="K40" s="497"/>
      <c r="L40" s="497"/>
      <c r="M40" s="497"/>
      <c r="N40" s="497"/>
      <c r="O40" s="497"/>
      <c r="P40" s="497"/>
      <c r="Q40" s="497"/>
      <c r="R40" s="497"/>
      <c r="S40" s="497"/>
      <c r="T40" s="497"/>
      <c r="U40" s="497"/>
      <c r="V40" s="497"/>
      <c r="W40" s="497"/>
      <c r="X40" s="497"/>
      <c r="Y40" s="497"/>
      <c r="Z40" s="497"/>
      <c r="AA40" s="497"/>
      <c r="AB40" s="497"/>
      <c r="AC40" s="497"/>
      <c r="AD40" s="497"/>
      <c r="AE40" s="497"/>
      <c r="AF40" s="497"/>
    </row>
    <row r="41" spans="1:32" ht="20.100000000000001" customHeight="1">
      <c r="A41" s="4"/>
    </row>
    <row r="42" spans="1:32" ht="12.9" customHeight="1"/>
    <row r="43" spans="1:32" ht="9.9" customHeight="1"/>
    <row r="44" spans="1:32" ht="9.9" customHeight="1"/>
    <row r="45" spans="1:32" ht="9.9" customHeight="1"/>
    <row r="46" spans="1:32" ht="9.9" customHeight="1"/>
    <row r="47" spans="1:32" ht="9.9" customHeight="1"/>
    <row r="48" spans="1:32" ht="9.9" customHeight="1"/>
    <row r="49" s="10" customFormat="1" ht="9.9" customHeight="1"/>
    <row r="50" s="10" customFormat="1" ht="9.9" customHeight="1"/>
    <row r="51" s="10" customFormat="1" ht="9.9" customHeight="1"/>
    <row r="52" s="10" customFormat="1" ht="9.9" customHeight="1"/>
    <row r="53" s="10" customFormat="1" ht="9.9" customHeight="1"/>
    <row r="54" s="10" customFormat="1" ht="9.9" customHeight="1"/>
    <row r="55" s="10" customFormat="1" ht="9.9" customHeight="1"/>
    <row r="56" s="10" customFormat="1" ht="9.9" customHeight="1"/>
    <row r="57" s="10" customFormat="1" ht="9.9" customHeight="1"/>
    <row r="58" s="10" customFormat="1" ht="9.9" customHeight="1"/>
  </sheetData>
  <sheetProtection algorithmName="SHA-512" hashValue="qlagC8IqBNRN2VmFAUQ2/qzGOGQTp+5L5bnS1cfFhDVMJYWzhpJZwGjwGldsBOvGi4kGRS2p6+2iBrRNaeXe5A==" saltValue="Gq3D874hB2YnPrD3Zkvjtg==" spinCount="100000" sheet="1" objects="1" scenarios="1" selectLockedCells="1"/>
  <mergeCells count="17">
    <mergeCell ref="V10:AF10"/>
    <mergeCell ref="A1:I2"/>
    <mergeCell ref="X2:AF3"/>
    <mergeCell ref="A4:AF4"/>
    <mergeCell ref="W8:Y8"/>
    <mergeCell ref="S9:AF9"/>
    <mergeCell ref="B37:AF37"/>
    <mergeCell ref="B39:AF39"/>
    <mergeCell ref="B40:AF40"/>
    <mergeCell ref="W11:AD11"/>
    <mergeCell ref="V12:AE12"/>
    <mergeCell ref="A13:AD13"/>
    <mergeCell ref="A19:AF19"/>
    <mergeCell ref="A14:AF14"/>
    <mergeCell ref="A15:AF15"/>
    <mergeCell ref="A16:AF16"/>
    <mergeCell ref="A17:AF17"/>
  </mergeCells>
  <phoneticPr fontId="1"/>
  <pageMargins left="0.7" right="0.7" top="0.75" bottom="0.75" header="0.3" footer="0.3"/>
  <pageSetup paperSize="9" scale="9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9E27B-3FAD-484E-A128-89ADA7D1E7AC}">
  <sheetPr codeName="Sheet5">
    <tabColor rgb="FFFFB7DB"/>
  </sheetPr>
  <dimension ref="A1:AX66"/>
  <sheetViews>
    <sheetView showGridLines="0" showZeros="0" zoomScaleNormal="100" zoomScaleSheetLayoutView="100" workbookViewId="0">
      <selection activeCell="AG1" sqref="AG1:AI3"/>
    </sheetView>
  </sheetViews>
  <sheetFormatPr defaultColWidth="9" defaultRowHeight="13.2"/>
  <cols>
    <col min="1" max="32" width="2.59765625" style="1" customWidth="1"/>
    <col min="33" max="47" width="2.59765625" style="10" customWidth="1"/>
    <col min="48" max="49" width="2.59765625" style="1" customWidth="1"/>
    <col min="50" max="50" width="2.69921875" style="1" customWidth="1"/>
    <col min="51" max="16384" width="9" style="1"/>
  </cols>
  <sheetData>
    <row r="1" spans="1:50" ht="12.9" customHeight="1" thickTop="1">
      <c r="A1" s="349" t="s">
        <v>120</v>
      </c>
      <c r="B1" s="349"/>
      <c r="C1" s="349"/>
      <c r="D1" s="349"/>
      <c r="E1" s="349"/>
      <c r="F1" s="349"/>
      <c r="G1" s="349"/>
      <c r="H1" s="349"/>
      <c r="I1" s="349"/>
      <c r="AG1" s="400" t="s">
        <v>1100</v>
      </c>
      <c r="AH1" s="401"/>
      <c r="AI1" s="402"/>
      <c r="AJ1" s="62"/>
    </row>
    <row r="2" spans="1:50" ht="12.9" customHeight="1">
      <c r="A2" s="349"/>
      <c r="B2" s="349"/>
      <c r="C2" s="349"/>
      <c r="D2" s="349"/>
      <c r="E2" s="349"/>
      <c r="F2" s="349"/>
      <c r="G2" s="349"/>
      <c r="H2" s="349"/>
      <c r="I2" s="349"/>
      <c r="O2" s="348"/>
      <c r="P2" s="348"/>
      <c r="T2" s="389"/>
      <c r="U2" s="389"/>
      <c r="V2" s="389"/>
      <c r="W2" s="503"/>
      <c r="X2" s="503"/>
      <c r="Y2" s="503"/>
      <c r="Z2" s="503"/>
      <c r="AA2" s="503"/>
      <c r="AB2" s="503"/>
      <c r="AC2" s="503"/>
      <c r="AD2" s="503"/>
      <c r="AG2" s="403"/>
      <c r="AH2" s="404"/>
      <c r="AI2" s="405"/>
      <c r="AJ2" s="62"/>
    </row>
    <row r="3" spans="1:50" ht="12.9" customHeight="1" thickBot="1">
      <c r="AG3" s="406"/>
      <c r="AH3" s="407"/>
      <c r="AI3" s="408"/>
      <c r="AJ3" s="62"/>
    </row>
    <row r="4" spans="1:50" ht="12.9" customHeight="1" thickTop="1">
      <c r="T4" s="346" t="str">
        <f>IF(入力用データシート!B7="交付申請書",IF(CHOOSE(MATCH(AG1,{"①","②","③","④","⑤","⑥","⑦","⑧"},0),入力用データシート!B85,入力用データシート!B125,入力用データシート!B165,入力用データシート!B205,入力用データシート!B245,入力用データシート!B285,入力用データシート!B325,入力用データシート!B365)&lt;&gt;"","第"&amp;CHOOSE(MATCH(AG1,{"①","②","③","④","⑤","⑥","⑦","⑧"},0),入力用データシート!B85,入力用データシート!B125,入力用データシート!B165,入力用データシート!B205,入力用データシート!B245,入力用データシート!B285,入力用データシート!B325,入力用データシート!B365)&amp;"号",""),"")</f>
        <v/>
      </c>
      <c r="U4" s="346"/>
      <c r="V4" s="346"/>
      <c r="W4" s="346"/>
      <c r="X4" s="346"/>
      <c r="Y4" s="346"/>
      <c r="Z4" s="346"/>
      <c r="AA4" s="346"/>
      <c r="AB4" s="346"/>
      <c r="AC4" s="346"/>
      <c r="AG4" s="504" t="s">
        <v>1101</v>
      </c>
      <c r="AH4" s="505"/>
      <c r="AI4" s="505"/>
      <c r="AJ4" s="506"/>
      <c r="AK4" s="506"/>
      <c r="AL4" s="506"/>
      <c r="AM4" s="506"/>
      <c r="AN4" s="506"/>
      <c r="AO4" s="506"/>
      <c r="AP4" s="506"/>
      <c r="AQ4" s="506"/>
      <c r="AR4" s="506"/>
      <c r="AS4" s="506"/>
      <c r="AT4" s="506"/>
      <c r="AU4" s="506"/>
      <c r="AV4" s="506"/>
      <c r="AW4" s="506"/>
      <c r="AX4" s="507"/>
    </row>
    <row r="5" spans="1:50" ht="12.9" customHeight="1">
      <c r="A5" s="1" t="s">
        <v>33</v>
      </c>
      <c r="T5" s="348" t="str">
        <f>IF(AND(入力用データシート!B7="交付申請書",入力用データシート!B87&lt;&gt;""),IF(入力用データシート!B15="", "令和　年　月　日", TEXT(入力用データシート!B15,"ggge年m月d日")), "令和　年　月　日")</f>
        <v>令和　年　月　日</v>
      </c>
      <c r="U5" s="348"/>
      <c r="V5" s="348"/>
      <c r="W5" s="348"/>
      <c r="X5" s="348"/>
      <c r="Y5" s="348"/>
      <c r="Z5" s="348"/>
      <c r="AA5" s="348"/>
      <c r="AB5" s="348"/>
      <c r="AC5" s="348"/>
      <c r="AD5" s="32"/>
      <c r="AG5" s="504"/>
      <c r="AH5" s="505"/>
      <c r="AI5" s="505"/>
      <c r="AJ5" s="505"/>
      <c r="AK5" s="505"/>
      <c r="AL5" s="505"/>
      <c r="AM5" s="505"/>
      <c r="AN5" s="505"/>
      <c r="AO5" s="505"/>
      <c r="AP5" s="505"/>
      <c r="AQ5" s="505"/>
      <c r="AR5" s="505"/>
      <c r="AS5" s="505"/>
      <c r="AT5" s="505"/>
      <c r="AU5" s="505"/>
      <c r="AV5" s="505"/>
      <c r="AW5" s="505"/>
      <c r="AX5" s="508"/>
    </row>
    <row r="6" spans="1:50" ht="12.9" customHeight="1">
      <c r="A6" s="1" t="s">
        <v>34</v>
      </c>
      <c r="B6" s="1" t="s">
        <v>35</v>
      </c>
      <c r="AG6" s="509"/>
      <c r="AH6" s="510"/>
      <c r="AI6" s="510"/>
      <c r="AJ6" s="510"/>
      <c r="AK6" s="510"/>
      <c r="AL6" s="510"/>
      <c r="AM6" s="510"/>
      <c r="AN6" s="510"/>
      <c r="AO6" s="510"/>
      <c r="AP6" s="510"/>
      <c r="AQ6" s="510"/>
      <c r="AR6" s="510"/>
      <c r="AS6" s="510"/>
      <c r="AT6" s="510"/>
      <c r="AU6" s="510"/>
      <c r="AV6" s="510"/>
      <c r="AW6" s="510"/>
      <c r="AX6" s="511"/>
    </row>
    <row r="7" spans="1:50" ht="12.9" customHeight="1"/>
    <row r="8" spans="1:50" ht="19.5" customHeight="1">
      <c r="L8" s="1" t="s">
        <v>297</v>
      </c>
      <c r="P8" s="1" t="s">
        <v>37</v>
      </c>
      <c r="Q8" s="66"/>
      <c r="R8" s="66"/>
      <c r="S8" s="392" t="str">
        <f>IF(入力用データシート!B7="交付申請書",CHOOSE(MATCH(AG1,{"①","②","③","④","⑤","⑥","⑦","⑧"},0),入力用データシート!B89&amp;"-"&amp;入力用データシート!J89&amp;"  "&amp;入力用データシート!B91&amp;"  "&amp;入力用データシート!B93,入力用データシート!B129&amp;"-"&amp;入力用データシート!J129&amp;"  "&amp;入力用データシート!B131&amp;"  "&amp;入力用データシート!B133,入力用データシート!B169&amp;"-"&amp;入力用データシート!J169&amp;"  "&amp;入力用データシート!B171&amp;"  "&amp;入力用データシート!B173,入力用データシート!B209&amp;"-"&amp;入力用データシート!J209&amp;"  "&amp;入力用データシート!B211&amp;"  "&amp;入力用データシート!B213,入力用データシート!B249&amp;"-"&amp;入力用データシート!J249&amp;"  "&amp;入力用データシート!B251&amp;"  "&amp;入力用データシート!B253,入力用データシート!B289&amp;"-"&amp;入力用データシート!J289&amp;"  "&amp;入力用データシート!B291&amp;"  "&amp;入力用データシート!B293,入力用データシート!B329&amp;"-"&amp;入力用データシート!J329&amp;"  "&amp;入力用データシート!B331&amp;"  "&amp;入力用データシート!B333,入力用データシート!B369&amp;"-"&amp;入力用データシート!J369&amp;"  "&amp;入力用データシート!B371&amp;"  "&amp;入力用データシート!B373),"")</f>
        <v/>
      </c>
      <c r="T8" s="392"/>
      <c r="U8" s="392"/>
      <c r="V8" s="392"/>
      <c r="W8" s="392"/>
      <c r="X8" s="392"/>
      <c r="Y8" s="392"/>
      <c r="Z8" s="392"/>
      <c r="AA8" s="392"/>
      <c r="AB8" s="392"/>
      <c r="AC8" s="392"/>
      <c r="AD8" s="392"/>
    </row>
    <row r="9" spans="1:50" ht="15.75" customHeight="1">
      <c r="P9" s="1" t="s">
        <v>38</v>
      </c>
      <c r="U9" s="346" t="str">
        <f>IF(入力用データシート!B7="交付申請書",CHOOSE(MATCH(AG1,{"①","②","③","④","⑤","⑥","⑦","⑧"},0),入力用データシート!B87,入力用データシート!B127,入力用データシート!B167,入力用データシート!B207,入力用データシート!B247,入力用データシート!B287,入力用データシート!B327,入力用データシート!B367),"")</f>
        <v/>
      </c>
      <c r="V9" s="346"/>
      <c r="W9" s="346"/>
      <c r="X9" s="346"/>
      <c r="Y9" s="346"/>
      <c r="Z9" s="346"/>
      <c r="AA9" s="346"/>
      <c r="AB9" s="346"/>
      <c r="AC9" s="346"/>
      <c r="AD9" s="346"/>
    </row>
    <row r="10" spans="1:50" ht="19.5" customHeight="1">
      <c r="P10" s="1" t="s">
        <v>39</v>
      </c>
      <c r="V10" s="346" t="str">
        <f>IF(入力用データシート!B7="交付申請書",CHOOSE(MATCH(AG1,{"①","②","③","④","⑤","⑥","⑦","⑧"},0),入力用データシート!B95&amp;"  "&amp;入力用データシート!J95,入力用データシート!B135&amp;"  "&amp;入力用データシート!J135,入力用データシート!B175&amp;"  "&amp;入力用データシート!J175,入力用データシート!B215&amp;"  "&amp;入力用データシート!J215,入力用データシート!B255&amp;"  "&amp;入力用データシート!J255,入力用データシート!B295&amp;"  "&amp;入力用データシート!J295,入力用データシート!B335&amp;"  "&amp;入力用データシート!J335,入力用データシート!B375&amp;"  "&amp;入力用データシート!J375),"")</f>
        <v/>
      </c>
      <c r="W10" s="346"/>
      <c r="X10" s="346"/>
      <c r="Y10" s="346"/>
      <c r="Z10" s="346"/>
      <c r="AA10" s="346"/>
      <c r="AB10" s="346"/>
      <c r="AD10" s="2"/>
    </row>
    <row r="11" spans="1:50" ht="12.9" customHeight="1">
      <c r="O11" s="4"/>
      <c r="V11" s="346"/>
      <c r="W11" s="346"/>
      <c r="X11" s="346"/>
      <c r="Y11" s="346"/>
      <c r="Z11" s="346"/>
      <c r="AA11" s="346"/>
      <c r="AB11" s="346"/>
      <c r="AC11" s="66"/>
      <c r="AD11" s="33"/>
    </row>
    <row r="12" spans="1:50" ht="12.9" customHeight="1"/>
    <row r="13" spans="1:50" ht="12.9" customHeight="1">
      <c r="A13" s="348" t="s">
        <v>210</v>
      </c>
      <c r="B13" s="348"/>
      <c r="C13" s="348"/>
      <c r="D13" s="348"/>
      <c r="E13" s="348"/>
      <c r="F13" s="348"/>
      <c r="G13" s="348"/>
      <c r="H13" s="348"/>
      <c r="I13" s="348"/>
      <c r="J13" s="348"/>
      <c r="K13" s="348"/>
      <c r="L13" s="348"/>
      <c r="M13" s="348"/>
      <c r="N13" s="348"/>
      <c r="O13" s="348"/>
      <c r="P13" s="348"/>
      <c r="Q13" s="348"/>
      <c r="R13" s="348"/>
      <c r="S13" s="348"/>
      <c r="T13" s="348"/>
      <c r="U13" s="348"/>
      <c r="V13" s="348"/>
      <c r="W13" s="348"/>
      <c r="X13" s="348"/>
      <c r="Y13" s="348"/>
      <c r="Z13" s="348"/>
      <c r="AA13" s="348"/>
      <c r="AB13" s="348"/>
      <c r="AC13" s="348"/>
      <c r="AD13" s="348"/>
    </row>
    <row r="14" spans="1:50" ht="12.9" customHeight="1">
      <c r="A14" s="348" t="s">
        <v>121</v>
      </c>
      <c r="B14" s="348"/>
      <c r="C14" s="348"/>
      <c r="D14" s="348"/>
      <c r="E14" s="348"/>
      <c r="F14" s="348"/>
      <c r="G14" s="348"/>
      <c r="H14" s="348"/>
      <c r="I14" s="348"/>
      <c r="J14" s="348"/>
      <c r="K14" s="348"/>
      <c r="L14" s="348"/>
      <c r="M14" s="348"/>
      <c r="N14" s="348"/>
      <c r="O14" s="348"/>
      <c r="P14" s="348"/>
      <c r="Q14" s="348"/>
      <c r="R14" s="348"/>
      <c r="S14" s="348"/>
      <c r="T14" s="348"/>
      <c r="U14" s="348"/>
      <c r="V14" s="348"/>
      <c r="W14" s="348"/>
      <c r="X14" s="348"/>
      <c r="Y14" s="348"/>
      <c r="Z14" s="348"/>
      <c r="AA14" s="348"/>
      <c r="AB14" s="348"/>
      <c r="AC14" s="348"/>
      <c r="AD14" s="348"/>
    </row>
    <row r="15" spans="1:50" ht="12.9" customHeight="1">
      <c r="A15" s="348" t="s">
        <v>122</v>
      </c>
      <c r="B15" s="348"/>
      <c r="C15" s="348"/>
      <c r="D15" s="348"/>
      <c r="E15" s="348"/>
      <c r="F15" s="348"/>
      <c r="G15" s="348"/>
      <c r="H15" s="348"/>
      <c r="I15" s="348"/>
      <c r="J15" s="348"/>
      <c r="K15" s="348"/>
      <c r="L15" s="348"/>
      <c r="M15" s="348"/>
      <c r="N15" s="348"/>
      <c r="O15" s="348"/>
      <c r="P15" s="348"/>
      <c r="Q15" s="348"/>
      <c r="R15" s="348"/>
      <c r="S15" s="348"/>
      <c r="T15" s="348"/>
      <c r="U15" s="348"/>
      <c r="V15" s="348"/>
      <c r="W15" s="348"/>
      <c r="X15" s="348"/>
      <c r="Y15" s="348"/>
      <c r="Z15" s="348"/>
      <c r="AA15" s="348"/>
      <c r="AB15" s="348"/>
      <c r="AC15" s="348"/>
      <c r="AD15" s="348"/>
    </row>
    <row r="16" spans="1:50" ht="12.9" customHeight="1"/>
    <row r="17" spans="1:29" ht="12.9" customHeight="1">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row>
    <row r="18" spans="1:29" ht="12.9" customHeight="1">
      <c r="B18" s="34"/>
      <c r="C18" s="1" t="s">
        <v>123</v>
      </c>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row>
    <row r="19" spans="1:29" ht="12.9" customHeight="1">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row>
    <row r="20" spans="1:29" ht="12.9" customHeight="1">
      <c r="B20" s="500" t="str">
        <f>IF(入力用データシート!B7="交付申請書",IF(入力用データシート!B87&lt;&gt;"",入力用データシート!B45,""),"")</f>
        <v/>
      </c>
      <c r="C20" s="500"/>
      <c r="D20" s="500"/>
      <c r="E20" s="500"/>
      <c r="F20" s="500"/>
      <c r="G20" s="500"/>
      <c r="H20" s="1" t="s">
        <v>966</v>
      </c>
      <c r="J20" s="34"/>
      <c r="K20" s="34"/>
      <c r="L20" s="34"/>
      <c r="M20" s="34"/>
      <c r="N20" s="34"/>
      <c r="O20" s="34"/>
      <c r="P20" s="34"/>
      <c r="Q20" s="34"/>
      <c r="R20" s="34"/>
      <c r="S20" s="34"/>
      <c r="T20" s="34"/>
      <c r="U20" s="34"/>
      <c r="V20" s="34"/>
      <c r="W20" s="34"/>
      <c r="X20" s="34"/>
      <c r="Y20" s="34"/>
      <c r="Z20" s="34"/>
      <c r="AA20" s="34"/>
      <c r="AB20" s="34"/>
      <c r="AC20" s="34"/>
    </row>
    <row r="21" spans="1:29" ht="12.9" customHeight="1">
      <c r="B21" s="1" t="s">
        <v>124</v>
      </c>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row>
    <row r="22" spans="1:29" ht="12.9" customHeight="1">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row>
    <row r="23" spans="1:29" ht="12.9" customHeight="1"/>
    <row r="24" spans="1:29" ht="15.75" customHeight="1">
      <c r="B24" s="6"/>
      <c r="C24" s="1" t="s">
        <v>58</v>
      </c>
    </row>
    <row r="25" spans="1:29" ht="12.9" customHeight="1">
      <c r="A25" s="1" t="s">
        <v>55</v>
      </c>
      <c r="B25" s="374" t="s">
        <v>59</v>
      </c>
      <c r="C25" s="375"/>
      <c r="D25" s="375"/>
      <c r="E25" s="352" t="s">
        <v>60</v>
      </c>
      <c r="F25" s="353"/>
      <c r="G25" s="353"/>
      <c r="H25" s="353"/>
      <c r="I25" s="353"/>
      <c r="J25" s="353"/>
      <c r="K25" s="353"/>
      <c r="L25" s="353"/>
      <c r="M25" s="373" t="str">
        <f>IF(入力用データシート!B7="交付申請書",CHOOSE(MATCH(AG1,{"①","②","③","④","⑤","⑥","⑦","⑧"},0),入力用データシート!B99&amp;"  "&amp;入力用データシート!J99,入力用データシート!B139&amp;"  "&amp;入力用データシート!J139,入力用データシート!B179&amp;"  "&amp;入力用データシート!J179,入力用データシート!B219&amp;"  "&amp;入力用データシート!J219,入力用データシート!B259&amp;"  "&amp;入力用データシート!J259,入力用データシート!B299&amp;"  "&amp;入力用データシート!J299,入力用データシート!B339&amp;"  "&amp;入力用データシート!J339,入力用データシート!B379&amp;"  "&amp;入力用データシート!J379),"")</f>
        <v/>
      </c>
      <c r="N25" s="499"/>
      <c r="O25" s="499"/>
      <c r="P25" s="499"/>
      <c r="Q25" s="499"/>
      <c r="R25" s="499"/>
      <c r="S25" s="499"/>
      <c r="T25" s="499"/>
      <c r="U25" s="499"/>
      <c r="V25" s="499"/>
      <c r="W25" s="499"/>
      <c r="X25" s="499"/>
      <c r="Y25" s="499"/>
      <c r="Z25" s="499"/>
      <c r="AA25" s="499"/>
      <c r="AB25" s="499"/>
      <c r="AC25" s="499"/>
    </row>
    <row r="26" spans="1:29" ht="12.9" customHeight="1">
      <c r="B26" s="375"/>
      <c r="C26" s="375"/>
      <c r="D26" s="375"/>
      <c r="E26" s="356" t="s">
        <v>61</v>
      </c>
      <c r="F26" s="357"/>
      <c r="G26" s="357"/>
      <c r="H26" s="501" t="str">
        <f>IF(入力用データシート!B7="交付申請書",CHOOSE(MATCH(AG1,{"①","②","③","④","⑤","⑥","⑦","⑧"},0),入力用データシート!B101,入力用データシート!B141,入力用データシート!B181,入力用データシート!B221,入力用データシート!B261,入力用データシート!B301,入力用データシート!B341,入力用データシート!B381),"")</f>
        <v/>
      </c>
      <c r="I26" s="354"/>
      <c r="J26" s="354"/>
      <c r="K26" s="354"/>
      <c r="L26" s="354"/>
      <c r="M26" s="354"/>
      <c r="N26" s="354"/>
      <c r="O26" s="354"/>
      <c r="P26" s="355"/>
      <c r="Q26" s="352" t="s">
        <v>62</v>
      </c>
      <c r="R26" s="353"/>
      <c r="S26" s="353"/>
      <c r="T26" s="354" t="str">
        <f>IF(入力用データシート!B7="交付申請書",CHOOSE(MATCH(AG1,{"①","②","③","④","⑤","⑥","⑦","⑧"},0),入力用データシート!B103,入力用データシート!B143,入力用データシート!B183,入力用データシート!B223,入力用データシート!B263,入力用データシート!B303,入力用データシート!B343,入力用データシート!B383),"")</f>
        <v/>
      </c>
      <c r="U26" s="354"/>
      <c r="V26" s="354"/>
      <c r="W26" s="354"/>
      <c r="X26" s="354"/>
      <c r="Y26" s="354"/>
      <c r="Z26" s="354"/>
      <c r="AA26" s="354"/>
      <c r="AB26" s="354"/>
      <c r="AC26" s="355"/>
    </row>
    <row r="27" spans="1:29" ht="12.9" customHeight="1">
      <c r="B27" s="375"/>
      <c r="C27" s="375"/>
      <c r="D27" s="375"/>
      <c r="E27" s="356" t="s">
        <v>63</v>
      </c>
      <c r="F27" s="357"/>
      <c r="G27" s="357"/>
      <c r="H27" s="357"/>
      <c r="I27" s="502" t="str">
        <f>IF(入力用データシート!B7="交付申請書",CHOOSE(MATCH(AG1,{"①","②","③","④","⑤","⑥","⑦","⑧"},0),入力用データシート!B105,入力用データシート!B145,入力用データシート!B185,入力用データシート!B225,入力用データシート!B265,入力用データシート!B305,入力用データシート!B345,入力用データシート!B385),"")</f>
        <v/>
      </c>
      <c r="J27" s="358"/>
      <c r="K27" s="358"/>
      <c r="L27" s="358"/>
      <c r="M27" s="358"/>
      <c r="N27" s="358"/>
      <c r="O27" s="358"/>
      <c r="P27" s="358"/>
      <c r="Q27" s="358"/>
      <c r="R27" s="358"/>
      <c r="S27" s="8" t="s">
        <v>64</v>
      </c>
      <c r="T27" s="359" t="str">
        <f>IF(入力用データシート!B7="交付申請書",CHOOSE(MATCH(AG1,{"①","②","③","④","⑤","⑥","⑦","⑧"},0),入力用データシート!K105,入力用データシート!K145,入力用データシート!K185,入力用データシート!K225,入力用データシート!K265,入力用データシート!K305,入力用データシート!K345,入力用データシート!K385),"")</f>
        <v/>
      </c>
      <c r="U27" s="359"/>
      <c r="V27" s="359"/>
      <c r="W27" s="359"/>
      <c r="X27" s="359"/>
      <c r="Y27" s="359"/>
      <c r="Z27" s="359"/>
      <c r="AA27" s="359"/>
      <c r="AB27" s="359"/>
      <c r="AC27" s="360"/>
    </row>
    <row r="28" spans="1:29" ht="12.9" customHeight="1">
      <c r="B28" s="363" t="s">
        <v>65</v>
      </c>
      <c r="C28" s="364"/>
      <c r="D28" s="365"/>
      <c r="E28" s="353" t="s">
        <v>66</v>
      </c>
      <c r="F28" s="353"/>
      <c r="G28" s="353"/>
      <c r="H28" s="353"/>
      <c r="I28" s="353"/>
      <c r="J28" s="353"/>
      <c r="K28" s="353"/>
      <c r="L28" s="353"/>
      <c r="M28" s="373" t="str">
        <f>IF(入力用データシート!B7="交付申請書",CHOOSE(MATCH(AG1,{"①","②","③","④","⑤","⑥","⑦","⑧"},0),入力用データシート!B109&amp;"  "&amp;入力用データシート!J109,入力用データシート!B149&amp;"  "&amp;入力用データシート!J149,入力用データシート!B189&amp;"  "&amp;入力用データシート!J189,入力用データシート!B229&amp;"  "&amp;入力用データシート!J229,入力用データシート!B269&amp;"  "&amp;入力用データシート!J269,入力用データシート!B309&amp;"  "&amp;入力用データシート!J309,入力用データシート!B349&amp;"  "&amp;入力用データシート!J349,入力用データシート!B389&amp;"  "&amp;入力用データシート!J389),"")</f>
        <v/>
      </c>
      <c r="N28" s="499"/>
      <c r="O28" s="499"/>
      <c r="P28" s="499"/>
      <c r="Q28" s="499"/>
      <c r="R28" s="499"/>
      <c r="S28" s="499"/>
      <c r="T28" s="499"/>
      <c r="U28" s="499"/>
      <c r="V28" s="499"/>
      <c r="W28" s="499"/>
      <c r="X28" s="499"/>
      <c r="Y28" s="499"/>
      <c r="Z28" s="499"/>
      <c r="AA28" s="499"/>
      <c r="AB28" s="499"/>
      <c r="AC28" s="499"/>
    </row>
    <row r="29" spans="1:29" ht="12.9" customHeight="1">
      <c r="B29" s="366"/>
      <c r="C29" s="367"/>
      <c r="D29" s="368"/>
      <c r="E29" s="9" t="s">
        <v>67</v>
      </c>
      <c r="G29" s="359" t="str">
        <f>IF(入力用データシート!B7="交付申請書",CHOOSE(MATCH(AG1,{"①","②","③","④","⑤","⑥","⑦","⑧"},0),入力用データシート!B111&amp;"-"&amp;入力用データシート!J111&amp;"  "&amp;入力用データシート!B113&amp;"  "&amp;入力用データシート!B115,入力用データシート!B151&amp;"-"&amp;入力用データシート!J151&amp;"  "&amp;入力用データシート!B153&amp;"  "&amp;入力用データシート!B155,入力用データシート!B191&amp;"-"&amp;入力用データシート!J191&amp;"  "&amp;入力用データシート!B193&amp;"  "&amp;入力用データシート!B195,入力用データシート!B231&amp;"-"&amp;入力用データシート!J231&amp;"  "&amp;入力用データシート!B233&amp;"  "&amp;入力用データシート!B235,入力用データシート!B271&amp;"-"&amp;入力用データシート!J271&amp;"  "&amp;入力用データシート!B273&amp;"  "&amp;入力用データシート!B275,入力用データシート!B311&amp;"-"&amp;入力用データシート!J311&amp;"  "&amp;入力用データシート!B313&amp;"  "&amp;入力用データシート!B315,入力用データシート!B351&amp;"-"&amp;入力用データシート!J351&amp;"  "&amp;入力用データシート!B353&amp;"  "&amp;入力用データシート!B355,入力用データシート!B391&amp;"-"&amp;入力用データシート!J391&amp;"  "&amp;入力用データシート!B393&amp;"  "&amp;入力用データシート!B395),"")</f>
        <v/>
      </c>
      <c r="H29" s="359"/>
      <c r="I29" s="359"/>
      <c r="J29" s="359"/>
      <c r="K29" s="359"/>
      <c r="L29" s="359"/>
      <c r="M29" s="359"/>
      <c r="N29" s="359"/>
      <c r="O29" s="359"/>
      <c r="P29" s="359"/>
      <c r="Q29" s="359"/>
      <c r="R29" s="359"/>
      <c r="S29" s="359"/>
      <c r="T29" s="359"/>
      <c r="U29" s="359"/>
      <c r="V29" s="359"/>
      <c r="W29" s="359"/>
      <c r="X29" s="359"/>
      <c r="Y29" s="359"/>
      <c r="Z29" s="359"/>
      <c r="AA29" s="359"/>
      <c r="AB29" s="359"/>
      <c r="AC29" s="360"/>
    </row>
    <row r="30" spans="1:29" ht="12.9" customHeight="1">
      <c r="B30" s="366"/>
      <c r="C30" s="367"/>
      <c r="D30" s="368"/>
      <c r="E30" s="357" t="s">
        <v>61</v>
      </c>
      <c r="F30" s="357"/>
      <c r="G30" s="357"/>
      <c r="H30" s="354" t="str">
        <f>IF(入力用データシート!B7="交付申請書",CHOOSE(MATCH(AG1,{"①","②","③","④","⑤","⑥","⑦","⑧"},0),入力用データシート!B117,入力用データシート!B157,入力用データシート!B197,入力用データシート!B237,入力用データシート!B277,入力用データシート!B317,入力用データシート!B357,入力用データシート!B397),"")</f>
        <v/>
      </c>
      <c r="I30" s="354"/>
      <c r="J30" s="354"/>
      <c r="K30" s="354"/>
      <c r="L30" s="354"/>
      <c r="M30" s="354"/>
      <c r="N30" s="354"/>
      <c r="O30" s="354"/>
      <c r="P30" s="355"/>
      <c r="Q30" s="352" t="s">
        <v>62</v>
      </c>
      <c r="R30" s="353"/>
      <c r="S30" s="353"/>
      <c r="T30" s="354" t="str">
        <f>IF(入力用データシート!B7="交付申請書",CHOOSE(MATCH(AG1,{"①","②","③","④","⑤","⑥","⑦","⑧"},0),入力用データシート!B119,入力用データシート!B159,入力用データシート!B199,入力用データシート!B239,入力用データシート!B279,入力用データシート!B319,入力用データシート!B359,入力用データシート!B399),"")</f>
        <v/>
      </c>
      <c r="U30" s="354"/>
      <c r="V30" s="354"/>
      <c r="W30" s="354"/>
      <c r="X30" s="354"/>
      <c r="Y30" s="354"/>
      <c r="Z30" s="354"/>
      <c r="AA30" s="354"/>
      <c r="AB30" s="354"/>
      <c r="AC30" s="355"/>
    </row>
    <row r="31" spans="1:29" ht="12.9" customHeight="1">
      <c r="B31" s="369"/>
      <c r="C31" s="370"/>
      <c r="D31" s="371"/>
      <c r="E31" s="357" t="s">
        <v>63</v>
      </c>
      <c r="F31" s="357"/>
      <c r="G31" s="357"/>
      <c r="H31" s="357"/>
      <c r="I31" s="358" t="str">
        <f>IF(入力用データシート!B7="交付申請書",CHOOSE(MATCH(AG1,{"①","②","③","④","⑤","⑥","⑦","⑧"},0),入力用データシート!B121,入力用データシート!B161,入力用データシート!B201,入力用データシート!B241,入力用データシート!B281,入力用データシート!B321,入力用データシート!B361,入力用データシート!B401),"")</f>
        <v/>
      </c>
      <c r="J31" s="358"/>
      <c r="K31" s="358"/>
      <c r="L31" s="358"/>
      <c r="M31" s="358"/>
      <c r="N31" s="358"/>
      <c r="O31" s="358"/>
      <c r="P31" s="358"/>
      <c r="Q31" s="358"/>
      <c r="R31" s="358"/>
      <c r="S31" s="8" t="s">
        <v>64</v>
      </c>
      <c r="T31" s="359" t="str">
        <f>IF(入力用データシート!B7="交付申請書",CHOOSE(MATCH(AG1,{"①","②","③","④","⑤","⑥","⑦","⑧"},0),入力用データシート!K121,入力用データシート!K161,入力用データシート!K201,入力用データシート!K241,入力用データシート!K281,入力用データシート!K321,入力用データシート!K361,入力用データシート!K401),"")</f>
        <v/>
      </c>
      <c r="U31" s="359"/>
      <c r="V31" s="359"/>
      <c r="W31" s="359"/>
      <c r="X31" s="359"/>
      <c r="Y31" s="359"/>
      <c r="Z31" s="359"/>
      <c r="AA31" s="359"/>
      <c r="AB31" s="359"/>
      <c r="AC31" s="360"/>
    </row>
    <row r="32" spans="1:29" ht="14.4" customHeight="1">
      <c r="B32" s="6"/>
    </row>
    <row r="33" spans="1:47" ht="14.4" customHeight="1">
      <c r="B33" s="228" t="s">
        <v>125</v>
      </c>
      <c r="C33" s="22"/>
    </row>
    <row r="34" spans="1:47" ht="9.75" customHeight="1">
      <c r="B34" s="35"/>
      <c r="C34" s="22"/>
      <c r="AG34" s="3"/>
      <c r="AH34" s="3"/>
      <c r="AI34" s="3"/>
      <c r="AJ34" s="3"/>
      <c r="AK34" s="3"/>
      <c r="AL34" s="3"/>
      <c r="AM34" s="3"/>
      <c r="AN34" s="3"/>
      <c r="AO34" s="3"/>
      <c r="AP34" s="3"/>
      <c r="AQ34" s="3"/>
      <c r="AR34" s="3"/>
      <c r="AS34" s="3"/>
      <c r="AT34" s="3"/>
      <c r="AU34" s="3"/>
    </row>
    <row r="35" spans="1:47" ht="9.75" customHeight="1">
      <c r="A35" s="6"/>
      <c r="B35" s="35"/>
      <c r="C35" s="22"/>
      <c r="AG35" s="3"/>
      <c r="AH35" s="3"/>
      <c r="AI35" s="3"/>
      <c r="AJ35" s="3"/>
      <c r="AK35" s="3"/>
      <c r="AL35" s="3"/>
      <c r="AM35" s="3"/>
      <c r="AN35" s="3"/>
      <c r="AO35" s="3"/>
      <c r="AP35" s="3"/>
      <c r="AQ35" s="3"/>
      <c r="AR35" s="3"/>
      <c r="AS35" s="3"/>
      <c r="AT35" s="3"/>
      <c r="AU35" s="3"/>
    </row>
    <row r="36" spans="1:47" ht="9.75" customHeight="1">
      <c r="B36" s="35"/>
      <c r="C36" s="22"/>
      <c r="AG36" s="3"/>
      <c r="AH36" s="3"/>
      <c r="AI36" s="3"/>
      <c r="AJ36" s="3"/>
      <c r="AK36" s="3"/>
      <c r="AL36" s="3"/>
      <c r="AM36" s="3"/>
      <c r="AN36" s="3"/>
      <c r="AO36" s="3"/>
      <c r="AP36" s="3"/>
      <c r="AQ36" s="3"/>
      <c r="AR36" s="3"/>
      <c r="AS36" s="3"/>
      <c r="AT36" s="3"/>
      <c r="AU36" s="3"/>
    </row>
    <row r="37" spans="1:47" ht="9.75" customHeight="1">
      <c r="B37" s="35"/>
      <c r="C37" s="22"/>
      <c r="AG37" s="3"/>
      <c r="AH37" s="3"/>
      <c r="AI37" s="3"/>
      <c r="AJ37" s="3"/>
      <c r="AK37" s="3"/>
      <c r="AL37" s="3"/>
      <c r="AM37" s="3"/>
      <c r="AN37" s="3"/>
      <c r="AO37" s="3"/>
      <c r="AP37" s="3"/>
      <c r="AQ37" s="3"/>
      <c r="AR37" s="3"/>
      <c r="AS37" s="3"/>
      <c r="AT37" s="3"/>
      <c r="AU37" s="3"/>
    </row>
    <row r="38" spans="1:47" ht="9.75" customHeight="1">
      <c r="B38" s="35"/>
      <c r="C38" s="22"/>
    </row>
    <row r="39" spans="1:47" ht="12.9" customHeight="1"/>
    <row r="40" spans="1:47" ht="12.9" customHeight="1"/>
    <row r="41" spans="1:47" ht="12.9" customHeight="1"/>
    <row r="42" spans="1:47" ht="112.5" customHeight="1"/>
    <row r="43" spans="1:47" ht="12.9" customHeight="1">
      <c r="A43" s="347"/>
      <c r="B43" s="348"/>
      <c r="C43" s="348"/>
      <c r="D43" s="348"/>
      <c r="E43" s="348"/>
      <c r="P43" s="346"/>
      <c r="Q43" s="346"/>
      <c r="R43" s="346"/>
      <c r="S43" s="346"/>
      <c r="T43" s="346"/>
      <c r="U43" s="346"/>
      <c r="V43" s="346"/>
      <c r="W43" s="346"/>
      <c r="X43" s="346"/>
      <c r="Y43" s="346"/>
      <c r="Z43" s="346"/>
      <c r="AA43" s="346"/>
      <c r="AB43" s="346"/>
      <c r="AC43" s="346"/>
      <c r="AD43" s="346"/>
    </row>
    <row r="44" spans="1:47" ht="12.9" customHeight="1">
      <c r="A44" s="348"/>
      <c r="B44" s="348"/>
      <c r="C44" s="348"/>
      <c r="D44" s="348"/>
      <c r="E44" s="348"/>
      <c r="I44" s="351"/>
      <c r="J44" s="346"/>
      <c r="K44" s="346"/>
      <c r="L44" s="346"/>
      <c r="M44" s="346"/>
      <c r="N44" s="346"/>
      <c r="O44" s="346"/>
      <c r="P44" s="346"/>
      <c r="Q44" s="346"/>
      <c r="U44" s="351"/>
      <c r="V44" s="346"/>
      <c r="W44" s="346"/>
      <c r="X44" s="346"/>
      <c r="Y44" s="346"/>
      <c r="Z44" s="346"/>
      <c r="AA44" s="346"/>
      <c r="AB44" s="346"/>
      <c r="AC44" s="346"/>
      <c r="AD44" s="346"/>
    </row>
    <row r="45" spans="1:47" ht="12.9" customHeight="1">
      <c r="A45" s="348"/>
      <c r="B45" s="348"/>
      <c r="C45" s="348"/>
      <c r="D45" s="348"/>
      <c r="E45" s="348"/>
      <c r="K45" s="346"/>
      <c r="L45" s="346"/>
      <c r="M45" s="346"/>
      <c r="N45" s="346"/>
      <c r="O45" s="346"/>
      <c r="P45" s="346"/>
      <c r="Q45" s="346"/>
      <c r="R45" s="346"/>
      <c r="S45" s="346"/>
      <c r="U45" s="346"/>
      <c r="V45" s="346"/>
      <c r="W45" s="346"/>
      <c r="X45" s="346"/>
      <c r="Y45" s="346"/>
      <c r="Z45" s="346"/>
      <c r="AA45" s="346"/>
      <c r="AB45" s="346"/>
      <c r="AC45" s="346"/>
      <c r="AD45" s="346"/>
    </row>
    <row r="46" spans="1:47" ht="12.9" customHeight="1">
      <c r="A46" s="347"/>
      <c r="B46" s="348"/>
      <c r="C46" s="348"/>
      <c r="D46" s="348"/>
      <c r="E46" s="348"/>
      <c r="P46" s="346"/>
      <c r="Q46" s="346"/>
      <c r="R46" s="346"/>
      <c r="S46" s="346"/>
      <c r="T46" s="346"/>
      <c r="U46" s="346"/>
      <c r="V46" s="346"/>
      <c r="W46" s="346"/>
      <c r="X46" s="346"/>
      <c r="Y46" s="346"/>
      <c r="Z46" s="346"/>
      <c r="AA46" s="346"/>
      <c r="AB46" s="346"/>
      <c r="AC46" s="346"/>
      <c r="AD46" s="346"/>
    </row>
    <row r="47" spans="1:47" ht="12.9" customHeight="1">
      <c r="A47" s="347"/>
      <c r="B47" s="348"/>
      <c r="C47" s="348"/>
      <c r="D47" s="348"/>
      <c r="E47" s="348"/>
      <c r="I47" s="349"/>
      <c r="J47" s="349"/>
      <c r="L47" s="350"/>
      <c r="M47" s="350"/>
      <c r="N47" s="350"/>
      <c r="O47" s="350"/>
      <c r="P47" s="346"/>
      <c r="Q47" s="346"/>
      <c r="R47" s="346"/>
      <c r="S47" s="346"/>
      <c r="T47" s="346"/>
      <c r="U47" s="346"/>
      <c r="V47" s="346"/>
      <c r="W47" s="346"/>
      <c r="X47" s="346"/>
      <c r="Y47" s="346"/>
      <c r="Z47" s="346"/>
      <c r="AA47" s="346"/>
      <c r="AB47" s="346"/>
      <c r="AC47" s="346"/>
      <c r="AD47" s="346"/>
    </row>
    <row r="48" spans="1:47" ht="12.9" customHeight="1">
      <c r="A48" s="348"/>
      <c r="B48" s="348"/>
      <c r="C48" s="348"/>
      <c r="D48" s="348"/>
      <c r="E48" s="348"/>
      <c r="I48" s="351"/>
      <c r="J48" s="346"/>
      <c r="K48" s="346"/>
      <c r="L48" s="346"/>
      <c r="M48" s="346"/>
      <c r="N48" s="346"/>
      <c r="O48" s="346"/>
      <c r="P48" s="346"/>
      <c r="Q48" s="346"/>
      <c r="U48" s="351"/>
      <c r="V48" s="346"/>
      <c r="W48" s="346"/>
      <c r="X48" s="346"/>
      <c r="Y48" s="346"/>
      <c r="Z48" s="346"/>
      <c r="AA48" s="346"/>
      <c r="AB48" s="346"/>
      <c r="AC48" s="346"/>
      <c r="AD48" s="346"/>
    </row>
    <row r="49" spans="1:30" ht="12.9" customHeight="1">
      <c r="A49" s="348"/>
      <c r="B49" s="348"/>
      <c r="C49" s="348"/>
      <c r="D49" s="348"/>
      <c r="E49" s="348"/>
      <c r="K49" s="346"/>
      <c r="L49" s="346"/>
      <c r="M49" s="346"/>
      <c r="N49" s="346"/>
      <c r="O49" s="346"/>
      <c r="P49" s="346"/>
      <c r="Q49" s="346"/>
      <c r="R49" s="346"/>
      <c r="S49" s="346"/>
      <c r="U49" s="346"/>
      <c r="V49" s="346"/>
      <c r="W49" s="346"/>
      <c r="X49" s="346"/>
      <c r="Y49" s="346"/>
      <c r="Z49" s="346"/>
      <c r="AA49" s="346"/>
      <c r="AB49" s="346"/>
      <c r="AC49" s="346"/>
      <c r="AD49" s="346"/>
    </row>
    <row r="50" spans="1:30" ht="12.9" customHeight="1"/>
    <row r="51" spans="1:30" ht="9.9" customHeight="1"/>
    <row r="52" spans="1:30" ht="9.9" customHeight="1"/>
    <row r="53" spans="1:30" ht="9.9" customHeight="1"/>
    <row r="54" spans="1:30" ht="9.9" customHeight="1"/>
    <row r="55" spans="1:30" ht="9.9" customHeight="1"/>
    <row r="56" spans="1:30" ht="9.9" customHeight="1"/>
    <row r="57" spans="1:30" ht="9.9" customHeight="1"/>
    <row r="58" spans="1:30" ht="9.9" customHeight="1"/>
    <row r="59" spans="1:30" ht="9.9" customHeight="1"/>
    <row r="60" spans="1:30" ht="9.9" customHeight="1"/>
    <row r="61" spans="1:30" ht="9.9" customHeight="1"/>
    <row r="62" spans="1:30" ht="9.9" customHeight="1"/>
    <row r="63" spans="1:30" ht="9.9" customHeight="1"/>
    <row r="64" spans="1:30" ht="9.9" customHeight="1"/>
    <row r="65" ht="9.9" customHeight="1"/>
    <row r="66" ht="9.9" customHeight="1"/>
  </sheetData>
  <sheetProtection algorithmName="SHA-512" hashValue="tJlv0ZaJ6fI7fxtUDsz0c57pyid0zkbeuoQSsV0KPiXOFLP9yiotr4FceQGgb26guXKz5vTQVktGQQPa4ALzXA==" saltValue="UKzZHFSRuvjODVlrtGPlGQ==" spinCount="100000" sheet="1" objects="1" scenarios="1" selectLockedCells="1"/>
  <mergeCells count="52">
    <mergeCell ref="AG1:AI3"/>
    <mergeCell ref="A14:AD14"/>
    <mergeCell ref="A1:I2"/>
    <mergeCell ref="O2:P2"/>
    <mergeCell ref="T2:V2"/>
    <mergeCell ref="W2:AD2"/>
    <mergeCell ref="S8:AD8"/>
    <mergeCell ref="U9:AD9"/>
    <mergeCell ref="V10:AB10"/>
    <mergeCell ref="V11:AB11"/>
    <mergeCell ref="A13:AD13"/>
    <mergeCell ref="T4:AC4"/>
    <mergeCell ref="T5:AC5"/>
    <mergeCell ref="AG4:AX6"/>
    <mergeCell ref="A15:AD15"/>
    <mergeCell ref="B20:G20"/>
    <mergeCell ref="B25:D27"/>
    <mergeCell ref="E25:L25"/>
    <mergeCell ref="M25:AC25"/>
    <mergeCell ref="E26:G26"/>
    <mergeCell ref="H26:P26"/>
    <mergeCell ref="Q26:S26"/>
    <mergeCell ref="T26:AC26"/>
    <mergeCell ref="E27:H27"/>
    <mergeCell ref="I27:R27"/>
    <mergeCell ref="T27:AC27"/>
    <mergeCell ref="B28:D31"/>
    <mergeCell ref="E28:L28"/>
    <mergeCell ref="M28:AC28"/>
    <mergeCell ref="G29:AC29"/>
    <mergeCell ref="E30:G30"/>
    <mergeCell ref="H30:P30"/>
    <mergeCell ref="Q30:S30"/>
    <mergeCell ref="T30:AC30"/>
    <mergeCell ref="E31:H31"/>
    <mergeCell ref="I31:R31"/>
    <mergeCell ref="T31:AC31"/>
    <mergeCell ref="A46:E49"/>
    <mergeCell ref="P46:AD46"/>
    <mergeCell ref="I47:J47"/>
    <mergeCell ref="L47:O47"/>
    <mergeCell ref="P47:AD47"/>
    <mergeCell ref="I48:Q48"/>
    <mergeCell ref="U48:AD48"/>
    <mergeCell ref="K49:S49"/>
    <mergeCell ref="U49:AD49"/>
    <mergeCell ref="A43:E45"/>
    <mergeCell ref="P43:AD43"/>
    <mergeCell ref="I44:Q44"/>
    <mergeCell ref="U44:AD44"/>
    <mergeCell ref="K45:S45"/>
    <mergeCell ref="U45:AD45"/>
  </mergeCells>
  <phoneticPr fontId="1"/>
  <dataValidations count="1">
    <dataValidation type="list" allowBlank="1" showInputMessage="1" showErrorMessage="1" sqref="AG1" xr:uid="{CE6B6055-8A2C-4ED9-A809-25FE3576822B}">
      <formula1>"①,②,③,④,⑤,⑥,⑦,⑧"</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B063D-1BE8-4EAA-A144-23448728B7CF}">
  <sheetPr codeName="Sheet8">
    <tabColor rgb="FF94E8EC"/>
  </sheetPr>
  <dimension ref="A1:AD80"/>
  <sheetViews>
    <sheetView showGridLines="0" view="pageBreakPreview" zoomScaleNormal="100" zoomScaleSheetLayoutView="100" workbookViewId="0">
      <selection activeCell="T46" sqref="T46:AC46"/>
    </sheetView>
  </sheetViews>
  <sheetFormatPr defaultColWidth="9" defaultRowHeight="13.2"/>
  <cols>
    <col min="1" max="43" width="2.59765625" style="1" customWidth="1"/>
    <col min="44" max="16384" width="9" style="1"/>
  </cols>
  <sheetData>
    <row r="1" spans="1:30" ht="12.9" customHeight="1">
      <c r="A1" s="349" t="s">
        <v>126</v>
      </c>
      <c r="B1" s="349"/>
      <c r="C1" s="349"/>
      <c r="D1" s="349"/>
      <c r="E1" s="349"/>
      <c r="F1" s="349"/>
      <c r="G1" s="349"/>
      <c r="H1" s="349"/>
      <c r="I1" s="349"/>
    </row>
    <row r="2" spans="1:30" ht="12.9" customHeight="1">
      <c r="A2" s="349"/>
      <c r="B2" s="349"/>
      <c r="C2" s="349"/>
      <c r="D2" s="349"/>
      <c r="E2" s="349"/>
      <c r="F2" s="349"/>
      <c r="G2" s="349"/>
      <c r="H2" s="349"/>
      <c r="I2" s="349"/>
      <c r="O2" s="348"/>
      <c r="P2" s="348"/>
      <c r="T2" s="389"/>
      <c r="U2" s="389"/>
      <c r="V2" s="389"/>
      <c r="W2" s="515"/>
      <c r="X2" s="515"/>
      <c r="Y2" s="515"/>
      <c r="Z2" s="515"/>
      <c r="AA2" s="515"/>
      <c r="AB2" s="515"/>
      <c r="AC2" s="515"/>
      <c r="AD2" s="515"/>
    </row>
    <row r="3" spans="1:30" ht="12.9" customHeight="1"/>
    <row r="4" spans="1:30" ht="12.9" customHeight="1">
      <c r="T4" s="391" t="str">
        <f>IF(入力用データシート!B7="完了実績報告書", IF(入力用データシート!B17&lt;&gt;"", "第 "&amp;入力用データシート!B17&amp;" 号", ""), "")</f>
        <v/>
      </c>
      <c r="U4" s="391"/>
      <c r="V4" s="391"/>
      <c r="W4" s="391"/>
      <c r="X4" s="391"/>
      <c r="Y4" s="391"/>
      <c r="Z4" s="391"/>
      <c r="AA4" s="391"/>
      <c r="AB4" s="391"/>
      <c r="AC4" s="391"/>
    </row>
    <row r="5" spans="1:30" ht="12.9" customHeight="1">
      <c r="T5" s="69"/>
      <c r="U5" s="69"/>
      <c r="V5" s="69"/>
      <c r="W5" s="516" t="str">
        <f>IF(入力用データシート!B15="","令和　年　月　日",IF(入力用データシート!B7="完了実績報告書",TEXT(入力用データシート!B15,"ggge年m月d日"),"令和　年　月　日"))</f>
        <v>令和　年　月　日</v>
      </c>
      <c r="X5" s="516"/>
      <c r="Y5" s="516"/>
      <c r="Z5" s="516"/>
      <c r="AA5" s="516"/>
      <c r="AB5" s="516"/>
      <c r="AC5" s="516"/>
      <c r="AD5" s="32"/>
    </row>
    <row r="6" spans="1:30" ht="12.9" customHeight="1">
      <c r="A6" s="1" t="s">
        <v>33</v>
      </c>
      <c r="X6" s="32"/>
      <c r="Y6" s="32"/>
      <c r="Z6" s="32"/>
      <c r="AA6" s="32"/>
      <c r="AB6" s="32"/>
      <c r="AC6" s="32"/>
      <c r="AD6" s="32"/>
    </row>
    <row r="7" spans="1:30" ht="12.9" customHeight="1">
      <c r="A7" s="1" t="s">
        <v>34</v>
      </c>
      <c r="B7" s="1" t="s">
        <v>35</v>
      </c>
    </row>
    <row r="8" spans="1:30" ht="12.9" customHeight="1"/>
    <row r="9" spans="1:30" ht="19.5" customHeight="1">
      <c r="L9" s="1" t="s">
        <v>127</v>
      </c>
      <c r="Q9" s="1" t="s">
        <v>128</v>
      </c>
      <c r="R9" s="66"/>
      <c r="S9" s="392" t="str">
        <f>IF(入力用データシート!B7="完了実績報告書", 入力用データシート!B47&amp;"-"&amp;入力用データシート!J47&amp;"  "&amp;入力用データシート!B49&amp;"  "&amp;入力用データシート!B51, "")</f>
        <v/>
      </c>
      <c r="T9" s="392"/>
      <c r="U9" s="392"/>
      <c r="V9" s="392"/>
      <c r="W9" s="392"/>
      <c r="X9" s="392"/>
      <c r="Y9" s="392"/>
      <c r="Z9" s="392"/>
      <c r="AA9" s="392"/>
      <c r="AB9" s="392"/>
      <c r="AC9" s="392"/>
      <c r="AD9" s="392"/>
    </row>
    <row r="10" spans="1:30" ht="15.75" customHeight="1">
      <c r="P10" s="1" t="s">
        <v>38</v>
      </c>
      <c r="U10" s="346" t="str">
        <f>IF(入力用データシート!B7="完了実績報告書", 入力用データシート!B45, "")</f>
        <v/>
      </c>
      <c r="V10" s="346"/>
      <c r="W10" s="346"/>
      <c r="X10" s="346"/>
      <c r="Y10" s="346"/>
      <c r="Z10" s="346"/>
      <c r="AA10" s="346"/>
      <c r="AB10" s="346"/>
      <c r="AC10" s="346"/>
      <c r="AD10" s="346"/>
    </row>
    <row r="11" spans="1:30" ht="19.5" customHeight="1">
      <c r="P11" s="1" t="s">
        <v>39</v>
      </c>
      <c r="V11" s="346" t="str">
        <f>IF(入力用データシート!B7="完了実績報告書", 入力用データシート!B53&amp;"  "&amp;入力用データシート!J53, "")</f>
        <v/>
      </c>
      <c r="W11" s="346"/>
      <c r="X11" s="346"/>
      <c r="Y11" s="346"/>
      <c r="Z11" s="346"/>
      <c r="AA11" s="346"/>
      <c r="AB11" s="346"/>
      <c r="AD11" s="2"/>
    </row>
    <row r="12" spans="1:30" ht="12.9" customHeight="1">
      <c r="O12" s="4" t="s">
        <v>40</v>
      </c>
      <c r="V12" s="346" t="str">
        <f>IF(入力用データシート!B7="完了実績報告書", IF(入力用データシート!B11="買取","",入力用データシート!B87), "")</f>
        <v/>
      </c>
      <c r="W12" s="346"/>
      <c r="X12" s="346"/>
      <c r="Y12" s="346"/>
      <c r="Z12" s="346"/>
      <c r="AA12" s="346"/>
      <c r="AB12" s="346"/>
      <c r="AC12" s="66"/>
      <c r="AD12" s="5" t="s">
        <v>41</v>
      </c>
    </row>
    <row r="13" spans="1:30" ht="12.9" customHeight="1">
      <c r="O13" s="4"/>
      <c r="V13" s="63"/>
      <c r="W13" s="63"/>
      <c r="X13" s="63"/>
      <c r="Y13" s="63"/>
      <c r="Z13" s="63"/>
      <c r="AA13" s="63"/>
      <c r="AB13" s="63"/>
      <c r="AC13" s="66"/>
      <c r="AD13" s="5"/>
    </row>
    <row r="14" spans="1:30" ht="12.9" customHeight="1"/>
    <row r="15" spans="1:30" ht="12.9" customHeight="1">
      <c r="A15" s="348" t="s">
        <v>963</v>
      </c>
      <c r="B15" s="348"/>
      <c r="C15" s="348"/>
      <c r="D15" s="348"/>
      <c r="E15" s="348"/>
      <c r="F15" s="348"/>
      <c r="G15" s="348"/>
      <c r="H15" s="348"/>
      <c r="I15" s="348"/>
      <c r="J15" s="348"/>
      <c r="K15" s="348"/>
      <c r="L15" s="348"/>
      <c r="M15" s="348"/>
      <c r="N15" s="348"/>
      <c r="O15" s="348"/>
      <c r="P15" s="348"/>
      <c r="Q15" s="348"/>
      <c r="R15" s="348"/>
      <c r="S15" s="348"/>
      <c r="T15" s="348"/>
      <c r="U15" s="348"/>
      <c r="V15" s="348"/>
      <c r="W15" s="348"/>
      <c r="X15" s="348"/>
      <c r="Y15" s="348"/>
      <c r="Z15" s="348"/>
      <c r="AA15" s="348"/>
      <c r="AB15" s="348"/>
      <c r="AC15" s="348"/>
      <c r="AD15" s="348"/>
    </row>
    <row r="16" spans="1:30" ht="12.9" customHeight="1">
      <c r="A16" s="348" t="s">
        <v>129</v>
      </c>
      <c r="B16" s="348"/>
      <c r="C16" s="348"/>
      <c r="D16" s="348"/>
      <c r="E16" s="348"/>
      <c r="F16" s="348"/>
      <c r="G16" s="348"/>
      <c r="H16" s="348"/>
      <c r="I16" s="348"/>
      <c r="J16" s="348"/>
      <c r="K16" s="348"/>
      <c r="L16" s="348"/>
      <c r="M16" s="348"/>
      <c r="N16" s="348"/>
      <c r="O16" s="348"/>
      <c r="P16" s="348"/>
      <c r="Q16" s="348"/>
      <c r="R16" s="348"/>
      <c r="S16" s="348"/>
      <c r="T16" s="348"/>
      <c r="U16" s="348"/>
      <c r="V16" s="348"/>
      <c r="W16" s="348"/>
      <c r="X16" s="348"/>
      <c r="Y16" s="348"/>
      <c r="Z16" s="348"/>
      <c r="AA16" s="348"/>
      <c r="AB16" s="348"/>
      <c r="AC16" s="348"/>
      <c r="AD16" s="348"/>
    </row>
    <row r="17" spans="1:30" ht="12.9" customHeight="1">
      <c r="A17" s="348" t="s">
        <v>130</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348"/>
    </row>
    <row r="18" spans="1:30" ht="12.9" customHeight="1">
      <c r="A18" s="64"/>
      <c r="B18" s="64"/>
      <c r="C18" s="64"/>
      <c r="D18" s="64"/>
      <c r="E18" s="64"/>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row>
    <row r="19" spans="1:30" ht="12.9" customHeight="1"/>
    <row r="20" spans="1:30" ht="18" customHeight="1">
      <c r="B20" s="346" t="str">
        <f>IF(入力用データシート!B7="完了実績報告書", "　"&amp;TEXT(入力用データシート!B25,"ggge年m月d日")&amp;"付け環補電ホ第"&amp;入力用データシート!E27&amp;"号", "　令和　年　月　日付け環補電ホ第　　　号")</f>
        <v>　令和　年　月　日付け環補電ホ第　　　号</v>
      </c>
      <c r="C20" s="346"/>
      <c r="D20" s="346"/>
      <c r="E20" s="346"/>
      <c r="F20" s="346"/>
      <c r="G20" s="346"/>
      <c r="H20" s="346"/>
      <c r="I20" s="346"/>
      <c r="J20" s="346"/>
      <c r="K20" s="346"/>
      <c r="L20" s="346"/>
      <c r="M20" s="346"/>
      <c r="N20" s="59" t="s">
        <v>131</v>
      </c>
      <c r="O20" s="59"/>
      <c r="P20" s="59"/>
      <c r="Q20" s="59"/>
      <c r="R20" s="348" t="str">
        <f>IF(入力用データシート!B31="","",IF(入力用データシート!B7="完了実績報告書",入力用データシート!B13,""))</f>
        <v/>
      </c>
      <c r="S20" s="348"/>
      <c r="T20" s="348"/>
      <c r="U20" s="348"/>
      <c r="V20" s="1" t="s">
        <v>119</v>
      </c>
      <c r="W20" s="1" t="s">
        <v>132</v>
      </c>
    </row>
    <row r="21" spans="1:30" ht="18" customHeight="1">
      <c r="B21" s="1" t="s">
        <v>253</v>
      </c>
      <c r="D21" s="34"/>
      <c r="E21" s="34"/>
      <c r="F21" s="34"/>
      <c r="G21" s="34"/>
      <c r="H21" s="34"/>
      <c r="I21" s="34"/>
      <c r="J21" s="34"/>
      <c r="K21" s="34"/>
      <c r="L21" s="34"/>
      <c r="M21" s="34"/>
      <c r="N21" s="34"/>
      <c r="P21" s="34"/>
      <c r="Q21" s="34"/>
      <c r="R21" s="34"/>
      <c r="S21" s="34"/>
      <c r="T21" s="34"/>
      <c r="U21" s="34"/>
      <c r="V21" s="34"/>
      <c r="W21" s="34"/>
      <c r="X21" s="34"/>
      <c r="Y21" s="34"/>
      <c r="Z21" s="34"/>
      <c r="AA21" s="34"/>
      <c r="AB21" s="34"/>
      <c r="AC21" s="34"/>
    </row>
    <row r="22" spans="1:30" ht="18" customHeight="1">
      <c r="B22" s="1" t="s">
        <v>964</v>
      </c>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row>
    <row r="23" spans="1:30" ht="12.9" customHeight="1">
      <c r="B23" s="1" t="s">
        <v>133</v>
      </c>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row>
    <row r="24" spans="1:30" ht="12.9" customHeight="1">
      <c r="B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row>
    <row r="25" spans="1:30" ht="12.9" customHeight="1">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row>
    <row r="26" spans="1:30" ht="12.9" customHeight="1">
      <c r="A26" s="348" t="s">
        <v>44</v>
      </c>
      <c r="B26" s="348"/>
      <c r="C26" s="348"/>
      <c r="D26" s="348"/>
      <c r="E26" s="348"/>
      <c r="F26" s="348"/>
      <c r="G26" s="348"/>
      <c r="H26" s="348"/>
      <c r="I26" s="348"/>
      <c r="J26" s="348"/>
      <c r="K26" s="348"/>
      <c r="L26" s="348"/>
      <c r="M26" s="348"/>
      <c r="N26" s="348"/>
      <c r="O26" s="348"/>
      <c r="P26" s="348"/>
      <c r="Q26" s="348"/>
      <c r="R26" s="348"/>
      <c r="S26" s="348"/>
      <c r="T26" s="348"/>
      <c r="U26" s="348"/>
      <c r="V26" s="348"/>
      <c r="W26" s="348"/>
      <c r="X26" s="348"/>
      <c r="Y26" s="348"/>
      <c r="Z26" s="348"/>
      <c r="AA26" s="348"/>
      <c r="AB26" s="348"/>
      <c r="AC26" s="348"/>
      <c r="AD26" s="348"/>
    </row>
    <row r="27" spans="1:30" ht="15.75" customHeight="1"/>
    <row r="28" spans="1:30" ht="15.75" customHeight="1">
      <c r="B28" s="38" t="s">
        <v>134</v>
      </c>
      <c r="C28" s="512" t="s">
        <v>135</v>
      </c>
      <c r="D28" s="512"/>
      <c r="E28" s="512"/>
      <c r="F28" s="512"/>
      <c r="G28" s="512"/>
      <c r="H28" s="512"/>
      <c r="I28" s="512"/>
      <c r="J28" s="512"/>
      <c r="K28" s="512"/>
      <c r="L28" s="512"/>
      <c r="M28" s="512"/>
      <c r="N28" s="512"/>
      <c r="O28" s="512"/>
      <c r="P28" s="512"/>
      <c r="Q28" s="512"/>
      <c r="R28" s="512"/>
      <c r="S28" s="512"/>
      <c r="T28" s="512"/>
      <c r="U28" s="512"/>
      <c r="V28" s="512"/>
      <c r="W28" s="512"/>
      <c r="X28" s="512"/>
      <c r="Y28" s="512"/>
      <c r="Z28" s="512"/>
      <c r="AA28" s="512"/>
      <c r="AB28" s="512"/>
      <c r="AC28" s="512"/>
    </row>
    <row r="29" spans="1:30" ht="15.75" customHeight="1">
      <c r="B29" s="38"/>
      <c r="C29" s="73"/>
      <c r="D29" s="39" t="s">
        <v>136</v>
      </c>
      <c r="E29" s="64"/>
      <c r="F29" s="64"/>
      <c r="G29" s="64"/>
      <c r="H29" s="73"/>
      <c r="I29" s="73" t="s">
        <v>48</v>
      </c>
      <c r="J29" s="513" t="str">
        <f>IF(入力用データシート!B31="","",IF(入力用データシート!B7="完了実績報告書",入力用データシート!B31,""))</f>
        <v/>
      </c>
      <c r="K29" s="513"/>
      <c r="L29" s="513"/>
      <c r="M29" s="513"/>
      <c r="N29" s="513"/>
      <c r="O29" s="40" t="s">
        <v>49</v>
      </c>
      <c r="P29" s="40" t="str">
        <f>IF(入力用データシート!B25="","（令和　年　月　日　第　　　号）",IF(入力用データシート!B7="完了実績報告書","（"&amp;TEXT(入力用データシート!B25,"ggge年m月d日")&amp;"  第"&amp;入力用データシート!E27&amp;"号）","（令和　年　月　日　第　　　号）"))</f>
        <v>（令和　年　月　日　第　　　号）</v>
      </c>
      <c r="Q29" s="73"/>
      <c r="R29" s="73"/>
      <c r="S29" s="73"/>
      <c r="T29" s="73"/>
      <c r="U29" s="73"/>
      <c r="V29" s="73"/>
      <c r="W29" s="73"/>
      <c r="X29" s="73"/>
      <c r="Y29" s="73"/>
      <c r="Z29" s="73"/>
      <c r="AA29" s="73"/>
      <c r="AB29" s="73"/>
      <c r="AC29" s="73"/>
    </row>
    <row r="30" spans="1:30" ht="15.75" customHeight="1">
      <c r="B30" s="38"/>
      <c r="C30" s="73"/>
      <c r="E30" s="64"/>
      <c r="F30" s="64"/>
      <c r="G30" s="64"/>
      <c r="H30" s="73"/>
      <c r="I30" s="73"/>
      <c r="J30" s="73"/>
      <c r="K30" s="73"/>
      <c r="L30" s="73"/>
      <c r="M30" s="73"/>
      <c r="N30" s="73"/>
      <c r="O30" s="40" t="s">
        <v>137</v>
      </c>
      <c r="P30" s="73"/>
      <c r="Q30" s="73"/>
      <c r="R30" s="73"/>
      <c r="S30" s="73"/>
      <c r="T30" s="73"/>
      <c r="U30" s="73"/>
      <c r="V30" s="73"/>
      <c r="W30" s="73"/>
      <c r="X30" s="73"/>
      <c r="Y30" s="73"/>
      <c r="Z30" s="514" t="str">
        <f>IF(入力用データシート!B7="完了実績報告書", IF(入力用データシート!B33&lt;&gt;"", 入力用データシート!B33, "0"), "")</f>
        <v/>
      </c>
      <c r="AA30" s="514"/>
      <c r="AB30" s="514"/>
      <c r="AC30" s="514"/>
      <c r="AD30" s="1" t="s">
        <v>138</v>
      </c>
    </row>
    <row r="31" spans="1:30" ht="15.75" customHeight="1">
      <c r="B31" s="6" t="s">
        <v>139</v>
      </c>
      <c r="C31" s="1" t="s">
        <v>140</v>
      </c>
      <c r="L31" s="68"/>
      <c r="M31" s="68"/>
      <c r="N31" s="68"/>
      <c r="O31" s="68"/>
      <c r="P31" s="68"/>
      <c r="Q31" s="68"/>
      <c r="R31" s="68"/>
      <c r="S31" s="68"/>
      <c r="T31" s="68"/>
      <c r="U31" s="68"/>
      <c r="V31" s="68"/>
    </row>
    <row r="32" spans="1:30" ht="15.75" customHeight="1">
      <c r="B32" s="6"/>
      <c r="C32" s="1" t="s">
        <v>141</v>
      </c>
      <c r="L32" s="68"/>
      <c r="M32" s="68"/>
      <c r="N32" s="68"/>
      <c r="O32" s="68"/>
      <c r="P32" s="68"/>
      <c r="Q32" s="68"/>
      <c r="R32" s="68"/>
      <c r="S32" s="68"/>
      <c r="T32" s="68"/>
      <c r="U32" s="68"/>
      <c r="V32" s="68"/>
    </row>
    <row r="33" spans="1:30" ht="6.75" customHeight="1">
      <c r="B33" s="6"/>
      <c r="L33" s="68"/>
      <c r="M33" s="68"/>
      <c r="N33" s="68"/>
      <c r="O33" s="68"/>
      <c r="P33" s="68"/>
      <c r="Q33" s="68"/>
      <c r="R33" s="68"/>
      <c r="S33" s="68"/>
      <c r="T33" s="68"/>
      <c r="U33" s="68"/>
      <c r="V33" s="68"/>
    </row>
    <row r="34" spans="1:30" ht="15.75" customHeight="1">
      <c r="B34" s="6" t="s">
        <v>142</v>
      </c>
      <c r="C34" s="1" t="s">
        <v>143</v>
      </c>
      <c r="K34" s="348" t="str">
        <f>IF(入力用データシート!B29="","令和　年　月　日",IF(入力用データシート!B7="完了実績報告書",TEXT(入力用データシート!B29,"ggge年m月d日"),"令和　年　月　日"))</f>
        <v>令和　年　月　日</v>
      </c>
      <c r="L34" s="348"/>
      <c r="M34" s="348"/>
      <c r="N34" s="348"/>
      <c r="O34" s="348"/>
      <c r="P34" s="348"/>
      <c r="Q34" s="348"/>
      <c r="R34" s="348"/>
      <c r="S34" s="348" t="s">
        <v>53</v>
      </c>
      <c r="T34" s="348"/>
      <c r="U34" s="348" t="str">
        <f>IF(入力用データシート!B15="","令和　年　月　日",IF(入力用データシート!B7="完了実績報告書",TEXT(入力用データシート!B15,"ggge年m月d日"),"令和　年　月　日"))</f>
        <v>令和　年　月　日</v>
      </c>
      <c r="V34" s="348"/>
      <c r="W34" s="348"/>
      <c r="X34" s="348"/>
      <c r="Y34" s="348"/>
      <c r="Z34" s="348"/>
      <c r="AA34" s="348"/>
      <c r="AB34" s="348"/>
    </row>
    <row r="35" spans="1:30" ht="6.75" customHeight="1">
      <c r="B35" s="6"/>
      <c r="L35" s="41"/>
      <c r="V35" s="7"/>
      <c r="X35" s="7"/>
      <c r="Y35" s="7"/>
      <c r="Z35" s="7"/>
    </row>
    <row r="36" spans="1:30" ht="15.75" customHeight="1">
      <c r="B36" s="6" t="s">
        <v>144</v>
      </c>
      <c r="C36" s="1" t="s">
        <v>145</v>
      </c>
      <c r="M36" s="66"/>
      <c r="N36" s="66"/>
      <c r="O36" s="66"/>
      <c r="P36" s="66"/>
      <c r="Q36" s="32"/>
      <c r="R36" s="32"/>
      <c r="S36" s="32"/>
      <c r="T36" s="32"/>
      <c r="U36" s="32"/>
      <c r="V36" s="32"/>
      <c r="W36" s="32"/>
      <c r="X36" s="32"/>
      <c r="Y36" s="32"/>
      <c r="Z36" s="32"/>
      <c r="AA36" s="32"/>
      <c r="AB36" s="66"/>
      <c r="AC36" s="66"/>
      <c r="AD36" s="66"/>
    </row>
    <row r="37" spans="1:30" ht="15.75" customHeight="1">
      <c r="B37" s="6"/>
      <c r="C37" s="1" t="s">
        <v>146</v>
      </c>
      <c r="M37" s="66"/>
      <c r="N37" s="66"/>
      <c r="O37" s="66"/>
      <c r="P37" s="66"/>
      <c r="Q37" s="65"/>
      <c r="R37" s="65"/>
      <c r="S37" s="65"/>
      <c r="T37" s="65"/>
      <c r="U37" s="65"/>
      <c r="V37" s="65"/>
      <c r="W37" s="65"/>
      <c r="X37" s="65"/>
      <c r="Y37" s="65"/>
      <c r="Z37" s="65"/>
      <c r="AA37" s="65"/>
      <c r="AB37" s="66"/>
      <c r="AC37" s="66"/>
      <c r="AD37" s="66"/>
    </row>
    <row r="38" spans="1:30" ht="6.75" customHeight="1">
      <c r="B38" s="6"/>
      <c r="M38" s="66"/>
      <c r="N38" s="66"/>
      <c r="O38" s="66"/>
      <c r="P38" s="66"/>
      <c r="Q38" s="65"/>
      <c r="R38" s="65"/>
      <c r="S38" s="65"/>
      <c r="T38" s="65"/>
      <c r="U38" s="65"/>
      <c r="V38" s="65"/>
      <c r="W38" s="65"/>
      <c r="X38" s="65"/>
      <c r="Y38" s="65"/>
      <c r="Z38" s="65"/>
      <c r="AA38" s="65"/>
      <c r="AB38" s="66"/>
      <c r="AC38" s="66"/>
      <c r="AD38" s="66"/>
    </row>
    <row r="39" spans="1:30" ht="15.75" customHeight="1">
      <c r="B39" s="6" t="s">
        <v>147</v>
      </c>
      <c r="C39" s="1" t="s">
        <v>58</v>
      </c>
    </row>
    <row r="40" spans="1:30" ht="15" customHeight="1">
      <c r="A40" s="1" t="str">
        <f>IFERROR(#REF!,"")</f>
        <v/>
      </c>
      <c r="B40" s="374" t="s">
        <v>59</v>
      </c>
      <c r="C40" s="375"/>
      <c r="D40" s="375"/>
      <c r="E40" s="352" t="s">
        <v>60</v>
      </c>
      <c r="F40" s="353"/>
      <c r="G40" s="353"/>
      <c r="H40" s="353"/>
      <c r="I40" s="353"/>
      <c r="J40" s="353"/>
      <c r="K40" s="353"/>
      <c r="L40" s="353"/>
      <c r="M40" s="372" t="str">
        <f>IF(入力用データシート!B7="完了実績報告書", 入力用データシート!B57&amp;"  "&amp;入力用データシート!J57, "")</f>
        <v/>
      </c>
      <c r="N40" s="372"/>
      <c r="O40" s="372"/>
      <c r="P40" s="372"/>
      <c r="Q40" s="372"/>
      <c r="R40" s="372"/>
      <c r="S40" s="372"/>
      <c r="T40" s="372"/>
      <c r="U40" s="372"/>
      <c r="V40" s="372"/>
      <c r="W40" s="372"/>
      <c r="X40" s="372"/>
      <c r="Y40" s="372"/>
      <c r="Z40" s="372"/>
      <c r="AA40" s="372"/>
      <c r="AB40" s="372"/>
      <c r="AC40" s="373"/>
    </row>
    <row r="41" spans="1:30" ht="15" customHeight="1">
      <c r="B41" s="375"/>
      <c r="C41" s="375"/>
      <c r="D41" s="375"/>
      <c r="E41" s="356" t="s">
        <v>61</v>
      </c>
      <c r="F41" s="357"/>
      <c r="G41" s="357"/>
      <c r="H41" s="354" t="str">
        <f>IF(入力用データシート!B7="完了実績報告書", 入力用データシート!B59, "")</f>
        <v/>
      </c>
      <c r="I41" s="354"/>
      <c r="J41" s="354"/>
      <c r="K41" s="354"/>
      <c r="L41" s="354"/>
      <c r="M41" s="354"/>
      <c r="N41" s="354"/>
      <c r="O41" s="354"/>
      <c r="P41" s="355"/>
      <c r="Q41" s="352" t="s">
        <v>62</v>
      </c>
      <c r="R41" s="353"/>
      <c r="S41" s="353"/>
      <c r="T41" s="354" t="str">
        <f>IF(入力用データシート!B7="完了実績報告書", 入力用データシート!B61, "")</f>
        <v/>
      </c>
      <c r="U41" s="354"/>
      <c r="V41" s="354"/>
      <c r="W41" s="354"/>
      <c r="X41" s="354"/>
      <c r="Y41" s="354"/>
      <c r="Z41" s="354"/>
      <c r="AA41" s="354"/>
      <c r="AB41" s="354"/>
      <c r="AC41" s="355"/>
    </row>
    <row r="42" spans="1:30" ht="15" customHeight="1">
      <c r="B42" s="375"/>
      <c r="C42" s="375"/>
      <c r="D42" s="375"/>
      <c r="E42" s="356" t="s">
        <v>63</v>
      </c>
      <c r="F42" s="357"/>
      <c r="G42" s="357"/>
      <c r="H42" s="357"/>
      <c r="I42" s="358" t="str">
        <f>IF(入力用データシート!B7="完了実績報告書", 入力用データシート!B63, "")</f>
        <v/>
      </c>
      <c r="J42" s="358"/>
      <c r="K42" s="358"/>
      <c r="L42" s="358"/>
      <c r="M42" s="358"/>
      <c r="N42" s="358"/>
      <c r="O42" s="358"/>
      <c r="P42" s="358"/>
      <c r="Q42" s="358"/>
      <c r="R42" s="358"/>
      <c r="S42" s="8" t="s">
        <v>64</v>
      </c>
      <c r="T42" s="361" t="str">
        <f>IF(入力用データシート!B7="完了実績報告書", 入力用データシート!K63, "")</f>
        <v/>
      </c>
      <c r="U42" s="361"/>
      <c r="V42" s="361"/>
      <c r="W42" s="361"/>
      <c r="X42" s="361"/>
      <c r="Y42" s="361"/>
      <c r="Z42" s="361"/>
      <c r="AA42" s="361"/>
      <c r="AB42" s="361"/>
      <c r="AC42" s="362"/>
    </row>
    <row r="43" spans="1:30" ht="15" customHeight="1">
      <c r="B43" s="363" t="s">
        <v>65</v>
      </c>
      <c r="C43" s="364"/>
      <c r="D43" s="365"/>
      <c r="E43" s="352" t="s">
        <v>66</v>
      </c>
      <c r="F43" s="353"/>
      <c r="G43" s="353"/>
      <c r="H43" s="353"/>
      <c r="I43" s="353"/>
      <c r="J43" s="353"/>
      <c r="K43" s="353"/>
      <c r="L43" s="353"/>
      <c r="M43" s="372" t="str">
        <f>IF(入力用データシート!B7="完了実績報告書", 入力用データシート!B67&amp;" "&amp;入力用データシート!J67, "")</f>
        <v/>
      </c>
      <c r="N43" s="372"/>
      <c r="O43" s="372"/>
      <c r="P43" s="372"/>
      <c r="Q43" s="372"/>
      <c r="R43" s="372"/>
      <c r="S43" s="372"/>
      <c r="T43" s="372"/>
      <c r="U43" s="372"/>
      <c r="V43" s="372"/>
      <c r="W43" s="372"/>
      <c r="X43" s="372"/>
      <c r="Y43" s="372"/>
      <c r="Z43" s="372"/>
      <c r="AA43" s="372"/>
      <c r="AB43" s="372"/>
      <c r="AC43" s="373"/>
    </row>
    <row r="44" spans="1:30" ht="15" customHeight="1">
      <c r="B44" s="366"/>
      <c r="C44" s="367"/>
      <c r="D44" s="368"/>
      <c r="E44" s="9" t="s">
        <v>67</v>
      </c>
      <c r="G44" s="359" t="str">
        <f>IF(入力用データシート!B7="完了実績報告書", 入力用データシート!B69&amp;"-"&amp;入力用データシート!J69&amp;"  "&amp;入力用データシート!B71&amp;"  "&amp;入力用データシート!B73, "")</f>
        <v/>
      </c>
      <c r="H44" s="359"/>
      <c r="I44" s="359"/>
      <c r="J44" s="359"/>
      <c r="K44" s="359"/>
      <c r="L44" s="359"/>
      <c r="M44" s="359"/>
      <c r="N44" s="359"/>
      <c r="O44" s="359"/>
      <c r="P44" s="359"/>
      <c r="Q44" s="359"/>
      <c r="R44" s="359"/>
      <c r="S44" s="359"/>
      <c r="T44" s="359"/>
      <c r="U44" s="359"/>
      <c r="V44" s="359"/>
      <c r="W44" s="359"/>
      <c r="X44" s="359"/>
      <c r="Y44" s="359"/>
      <c r="Z44" s="359"/>
      <c r="AA44" s="359"/>
      <c r="AB44" s="359"/>
      <c r="AC44" s="360"/>
    </row>
    <row r="45" spans="1:30" ht="15" customHeight="1">
      <c r="B45" s="366"/>
      <c r="C45" s="367"/>
      <c r="D45" s="368"/>
      <c r="E45" s="356" t="s">
        <v>61</v>
      </c>
      <c r="F45" s="357"/>
      <c r="G45" s="357"/>
      <c r="H45" s="354" t="str">
        <f>IF(入力用データシート!B7="完了実績報告書", 入力用データシート!B75, "")</f>
        <v/>
      </c>
      <c r="I45" s="354"/>
      <c r="J45" s="354"/>
      <c r="K45" s="354"/>
      <c r="L45" s="354"/>
      <c r="M45" s="354"/>
      <c r="N45" s="354"/>
      <c r="O45" s="354"/>
      <c r="P45" s="355"/>
      <c r="Q45" s="352" t="s">
        <v>62</v>
      </c>
      <c r="R45" s="353"/>
      <c r="S45" s="353"/>
      <c r="T45" s="354" t="str">
        <f>IF(入力用データシート!B7="完了実績報告書", 入力用データシート!B77, "")</f>
        <v/>
      </c>
      <c r="U45" s="354"/>
      <c r="V45" s="354"/>
      <c r="W45" s="354"/>
      <c r="X45" s="354"/>
      <c r="Y45" s="354"/>
      <c r="Z45" s="354"/>
      <c r="AA45" s="354"/>
      <c r="AB45" s="354"/>
      <c r="AC45" s="355"/>
    </row>
    <row r="46" spans="1:30" ht="15" customHeight="1">
      <c r="B46" s="369"/>
      <c r="C46" s="370"/>
      <c r="D46" s="371"/>
      <c r="E46" s="356" t="s">
        <v>63</v>
      </c>
      <c r="F46" s="357"/>
      <c r="G46" s="357"/>
      <c r="H46" s="357"/>
      <c r="I46" s="358" t="str">
        <f>IF(入力用データシート!B7="完了実績報告書", 入力用データシート!B79, "")</f>
        <v/>
      </c>
      <c r="J46" s="358"/>
      <c r="K46" s="358"/>
      <c r="L46" s="358"/>
      <c r="M46" s="358"/>
      <c r="N46" s="358"/>
      <c r="O46" s="358"/>
      <c r="P46" s="358"/>
      <c r="Q46" s="358"/>
      <c r="R46" s="358"/>
      <c r="S46" s="8" t="s">
        <v>64</v>
      </c>
      <c r="T46" s="359" t="str">
        <f>IF(入力用データシート!B7="完了実績報告書", 入力用データシート!K79, "")</f>
        <v/>
      </c>
      <c r="U46" s="359"/>
      <c r="V46" s="359"/>
      <c r="W46" s="359"/>
      <c r="X46" s="359"/>
      <c r="Y46" s="359"/>
      <c r="Z46" s="359"/>
      <c r="AA46" s="359"/>
      <c r="AB46" s="359"/>
      <c r="AC46" s="360"/>
    </row>
    <row r="47" spans="1:30" s="9" customFormat="1" ht="10.5" customHeight="1">
      <c r="A47" s="9" t="s">
        <v>110</v>
      </c>
      <c r="B47" s="9" t="s">
        <v>148</v>
      </c>
    </row>
    <row r="48" spans="1:30" s="9" customFormat="1" ht="10.5" customHeight="1">
      <c r="A48" s="9" t="s">
        <v>149</v>
      </c>
      <c r="B48" s="9" t="s">
        <v>150</v>
      </c>
    </row>
    <row r="49" spans="1:30" s="9" customFormat="1" ht="10.5" customHeight="1">
      <c r="A49" s="9" t="s">
        <v>151</v>
      </c>
      <c r="B49" s="9" t="s">
        <v>152</v>
      </c>
    </row>
    <row r="50" spans="1:30" ht="9.75" customHeight="1">
      <c r="B50" s="3"/>
    </row>
    <row r="51" spans="1:30" ht="9.75" customHeight="1">
      <c r="B51" s="3"/>
    </row>
    <row r="52" spans="1:30" ht="12.9" customHeight="1"/>
    <row r="53" spans="1:30" ht="12.9" customHeight="1"/>
    <row r="54" spans="1:30" ht="12.9" customHeight="1"/>
    <row r="55" spans="1:30" ht="12.9" customHeight="1"/>
    <row r="56" spans="1:30" ht="112.5" customHeight="1"/>
    <row r="57" spans="1:30" ht="12.9" customHeight="1">
      <c r="A57" s="347"/>
      <c r="B57" s="348"/>
      <c r="C57" s="348"/>
      <c r="D57" s="348"/>
      <c r="E57" s="348"/>
      <c r="P57" s="346"/>
      <c r="Q57" s="346"/>
      <c r="R57" s="346"/>
      <c r="S57" s="346"/>
      <c r="T57" s="346"/>
      <c r="U57" s="346"/>
      <c r="V57" s="346"/>
      <c r="W57" s="346"/>
      <c r="X57" s="346"/>
      <c r="Y57" s="346"/>
      <c r="Z57" s="346"/>
      <c r="AA57" s="346"/>
      <c r="AB57" s="346"/>
      <c r="AC57" s="346"/>
      <c r="AD57" s="346"/>
    </row>
    <row r="58" spans="1:30" ht="12.9" customHeight="1">
      <c r="A58" s="348"/>
      <c r="B58" s="348"/>
      <c r="C58" s="348"/>
      <c r="D58" s="348"/>
      <c r="E58" s="348"/>
      <c r="I58" s="351"/>
      <c r="J58" s="346"/>
      <c r="K58" s="346"/>
      <c r="L58" s="346"/>
      <c r="M58" s="346"/>
      <c r="N58" s="346"/>
      <c r="O58" s="346"/>
      <c r="P58" s="346"/>
      <c r="Q58" s="346"/>
      <c r="U58" s="351"/>
      <c r="V58" s="346"/>
      <c r="W58" s="346"/>
      <c r="X58" s="346"/>
      <c r="Y58" s="346"/>
      <c r="Z58" s="346"/>
      <c r="AA58" s="346"/>
      <c r="AB58" s="346"/>
      <c r="AC58" s="346"/>
      <c r="AD58" s="346"/>
    </row>
    <row r="59" spans="1:30" ht="12.9" customHeight="1">
      <c r="A59" s="348"/>
      <c r="B59" s="348"/>
      <c r="C59" s="348"/>
      <c r="D59" s="348"/>
      <c r="E59" s="348"/>
      <c r="K59" s="346"/>
      <c r="L59" s="346"/>
      <c r="M59" s="346"/>
      <c r="N59" s="346"/>
      <c r="O59" s="346"/>
      <c r="P59" s="346"/>
      <c r="Q59" s="346"/>
      <c r="R59" s="346"/>
      <c r="S59" s="346"/>
      <c r="U59" s="346"/>
      <c r="V59" s="346"/>
      <c r="W59" s="346"/>
      <c r="X59" s="346"/>
      <c r="Y59" s="346"/>
      <c r="Z59" s="346"/>
      <c r="AA59" s="346"/>
      <c r="AB59" s="346"/>
      <c r="AC59" s="346"/>
      <c r="AD59" s="346"/>
    </row>
    <row r="60" spans="1:30" ht="12.9" customHeight="1">
      <c r="A60" s="347"/>
      <c r="B60" s="348"/>
      <c r="C60" s="348"/>
      <c r="D60" s="348"/>
      <c r="E60" s="348"/>
      <c r="P60" s="346"/>
      <c r="Q60" s="346"/>
      <c r="R60" s="346"/>
      <c r="S60" s="346"/>
      <c r="T60" s="346"/>
      <c r="U60" s="346"/>
      <c r="V60" s="346"/>
      <c r="W60" s="346"/>
      <c r="X60" s="346"/>
      <c r="Y60" s="346"/>
      <c r="Z60" s="346"/>
      <c r="AA60" s="346"/>
      <c r="AB60" s="346"/>
      <c r="AC60" s="346"/>
      <c r="AD60" s="346"/>
    </row>
    <row r="61" spans="1:30" ht="12.9" customHeight="1">
      <c r="A61" s="347"/>
      <c r="B61" s="348"/>
      <c r="C61" s="348"/>
      <c r="D61" s="348"/>
      <c r="E61" s="348"/>
      <c r="I61" s="349"/>
      <c r="J61" s="349"/>
      <c r="L61" s="350"/>
      <c r="M61" s="350"/>
      <c r="N61" s="350"/>
      <c r="O61" s="350"/>
      <c r="P61" s="346"/>
      <c r="Q61" s="346"/>
      <c r="R61" s="346"/>
      <c r="S61" s="346"/>
      <c r="T61" s="346"/>
      <c r="U61" s="346"/>
      <c r="V61" s="346"/>
      <c r="W61" s="346"/>
      <c r="X61" s="346"/>
      <c r="Y61" s="346"/>
      <c r="Z61" s="346"/>
      <c r="AA61" s="346"/>
      <c r="AB61" s="346"/>
      <c r="AC61" s="346"/>
      <c r="AD61" s="346"/>
    </row>
    <row r="62" spans="1:30" ht="12.9" customHeight="1">
      <c r="A62" s="348"/>
      <c r="B62" s="348"/>
      <c r="C62" s="348"/>
      <c r="D62" s="348"/>
      <c r="E62" s="348"/>
      <c r="I62" s="351"/>
      <c r="J62" s="346"/>
      <c r="K62" s="346"/>
      <c r="L62" s="346"/>
      <c r="M62" s="346"/>
      <c r="N62" s="346"/>
      <c r="O62" s="346"/>
      <c r="P62" s="346"/>
      <c r="Q62" s="346"/>
      <c r="U62" s="351"/>
      <c r="V62" s="346"/>
      <c r="W62" s="346"/>
      <c r="X62" s="346"/>
      <c r="Y62" s="346"/>
      <c r="Z62" s="346"/>
      <c r="AA62" s="346"/>
      <c r="AB62" s="346"/>
      <c r="AC62" s="346"/>
      <c r="AD62" s="346"/>
    </row>
    <row r="63" spans="1:30" ht="12.9" customHeight="1">
      <c r="A63" s="348"/>
      <c r="B63" s="348"/>
      <c r="C63" s="348"/>
      <c r="D63" s="348"/>
      <c r="E63" s="348"/>
      <c r="K63" s="346"/>
      <c r="L63" s="346"/>
      <c r="M63" s="346"/>
      <c r="N63" s="346"/>
      <c r="O63" s="346"/>
      <c r="P63" s="346"/>
      <c r="Q63" s="346"/>
      <c r="R63" s="346"/>
      <c r="S63" s="346"/>
      <c r="U63" s="346"/>
      <c r="V63" s="346"/>
      <c r="W63" s="346"/>
      <c r="X63" s="346"/>
      <c r="Y63" s="346"/>
      <c r="Z63" s="346"/>
      <c r="AA63" s="346"/>
      <c r="AB63" s="346"/>
      <c r="AC63" s="346"/>
      <c r="AD63" s="346"/>
    </row>
    <row r="64" spans="1:30" ht="12.9" customHeight="1"/>
    <row r="65" s="1" customFormat="1" ht="9.9" customHeight="1"/>
    <row r="66" s="1" customFormat="1" ht="9.9" customHeight="1"/>
    <row r="67" s="1" customFormat="1" ht="9.9" customHeight="1"/>
    <row r="68" s="1" customFormat="1" ht="9.9" customHeight="1"/>
    <row r="69" s="1" customFormat="1" ht="9.9" customHeight="1"/>
    <row r="70" s="1" customFormat="1" ht="9.9" customHeight="1"/>
    <row r="71" s="1" customFormat="1" ht="9.9" customHeight="1"/>
    <row r="72" s="1" customFormat="1" ht="9.9" customHeight="1"/>
    <row r="73" s="1" customFormat="1" ht="9.9" customHeight="1"/>
    <row r="74" s="1" customFormat="1" ht="9.9" customHeight="1"/>
    <row r="75" s="1" customFormat="1" ht="9.9" customHeight="1"/>
    <row r="76" s="1" customFormat="1" ht="9.9" customHeight="1"/>
    <row r="77" s="1" customFormat="1" ht="9.9" customHeight="1"/>
    <row r="78" s="1" customFormat="1" ht="9.9" customHeight="1"/>
    <row r="79" s="1" customFormat="1" ht="9.9" customHeight="1"/>
    <row r="80" s="1" customFormat="1" ht="9.9" customHeight="1"/>
  </sheetData>
  <sheetProtection algorithmName="SHA-512" hashValue="uuo215Cdn9NIhhEaLdVCOAbZxi8M3ZqSfI7jgEI2QFnT72n5KY8NhdYyFgVqvHi6PpsUddqCmnxIHCLpCRfHPA==" saltValue="irIFblc29qfUzp7wzp+Rog==" spinCount="100000" sheet="1" objects="1" scenarios="1" selectLockedCells="1"/>
  <mergeCells count="58">
    <mergeCell ref="A16:AD16"/>
    <mergeCell ref="A1:I2"/>
    <mergeCell ref="O2:P2"/>
    <mergeCell ref="T2:V2"/>
    <mergeCell ref="W2:AD2"/>
    <mergeCell ref="T4:AC4"/>
    <mergeCell ref="W5:AC5"/>
    <mergeCell ref="S9:AD9"/>
    <mergeCell ref="U10:AD10"/>
    <mergeCell ref="V11:AB11"/>
    <mergeCell ref="V12:AB12"/>
    <mergeCell ref="A15:AD15"/>
    <mergeCell ref="A17:AD17"/>
    <mergeCell ref="A26:AD26"/>
    <mergeCell ref="C28:AC28"/>
    <mergeCell ref="J29:N29"/>
    <mergeCell ref="Z30:AC30"/>
    <mergeCell ref="R20:U20"/>
    <mergeCell ref="B20:M20"/>
    <mergeCell ref="K34:R34"/>
    <mergeCell ref="S34:T34"/>
    <mergeCell ref="U34:AB34"/>
    <mergeCell ref="B40:D42"/>
    <mergeCell ref="E40:L40"/>
    <mergeCell ref="M40:AC40"/>
    <mergeCell ref="E41:G41"/>
    <mergeCell ref="H41:P41"/>
    <mergeCell ref="Q41:S41"/>
    <mergeCell ref="T41:AC41"/>
    <mergeCell ref="E42:H42"/>
    <mergeCell ref="I42:R42"/>
    <mergeCell ref="T42:AC42"/>
    <mergeCell ref="B43:D46"/>
    <mergeCell ref="E43:L43"/>
    <mergeCell ref="M43:AC43"/>
    <mergeCell ref="G44:AC44"/>
    <mergeCell ref="E45:G45"/>
    <mergeCell ref="H45:P45"/>
    <mergeCell ref="Q45:S45"/>
    <mergeCell ref="T45:AC45"/>
    <mergeCell ref="E46:H46"/>
    <mergeCell ref="I46:R46"/>
    <mergeCell ref="T46:AC46"/>
    <mergeCell ref="A57:E59"/>
    <mergeCell ref="P57:AD57"/>
    <mergeCell ref="I58:Q58"/>
    <mergeCell ref="U58:AD58"/>
    <mergeCell ref="K59:S59"/>
    <mergeCell ref="U59:AD59"/>
    <mergeCell ref="A60:E63"/>
    <mergeCell ref="P60:AD60"/>
    <mergeCell ref="I61:J61"/>
    <mergeCell ref="L61:O61"/>
    <mergeCell ref="P61:AD61"/>
    <mergeCell ref="I62:Q62"/>
    <mergeCell ref="U62:AD62"/>
    <mergeCell ref="K63:S63"/>
    <mergeCell ref="U63:AD63"/>
  </mergeCells>
  <phoneticPr fontId="1"/>
  <conditionalFormatting sqref="H41:P41">
    <cfRule type="expression" dxfId="30" priority="8">
      <formula>$H$41=0</formula>
    </cfRule>
  </conditionalFormatting>
  <conditionalFormatting sqref="H45:P45">
    <cfRule type="expression" dxfId="29" priority="4">
      <formula>$H$45=0</formula>
    </cfRule>
  </conditionalFormatting>
  <conditionalFormatting sqref="I42:R42">
    <cfRule type="expression" dxfId="28" priority="6">
      <formula>$I$42=0</formula>
    </cfRule>
  </conditionalFormatting>
  <conditionalFormatting sqref="I46:R46">
    <cfRule type="expression" dxfId="27" priority="2">
      <formula>$I$46=0</formula>
    </cfRule>
  </conditionalFormatting>
  <conditionalFormatting sqref="T41:AC41">
    <cfRule type="expression" dxfId="26" priority="7">
      <formula>$T$41=0</formula>
    </cfRule>
  </conditionalFormatting>
  <conditionalFormatting sqref="T42:AC42">
    <cfRule type="expression" dxfId="25" priority="5">
      <formula>$T$42=0</formula>
    </cfRule>
  </conditionalFormatting>
  <conditionalFormatting sqref="T45:AC45">
    <cfRule type="expression" dxfId="24" priority="3">
      <formula>$T$45=0</formula>
    </cfRule>
  </conditionalFormatting>
  <conditionalFormatting sqref="T46:AC46">
    <cfRule type="expression" dxfId="23" priority="1">
      <formula>$T$46=0</formula>
    </cfRule>
  </conditionalFormatting>
  <conditionalFormatting sqref="U10:AD10">
    <cfRule type="expression" dxfId="22" priority="9">
      <formula>$U$10=0</formula>
    </cfRule>
  </conditionalFormatting>
  <conditionalFormatting sqref="V12:AB12">
    <cfRule type="expression" dxfId="21" priority="10">
      <formula>$V$12=0</formula>
    </cfRule>
  </conditionalFormatting>
  <conditionalFormatting sqref="W2:AD2">
    <cfRule type="expression" dxfId="20" priority="11">
      <formula>$W$2=0</formula>
    </cfRule>
  </conditionalFormatting>
  <pageMargins left="0.7" right="0.7" top="0.75" bottom="0.75" header="0.3" footer="0.3"/>
  <pageSetup paperSize="9" orientation="portrait" r:id="rId1"/>
  <ignoredErrors>
    <ignoredError sqref="B28 B31 B34 B36 B39"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78</vt:i4>
      </vt:variant>
    </vt:vector>
  </HeadingPairs>
  <TitlesOfParts>
    <vt:vector size="91" baseType="lpstr">
      <vt:lpstr>入力用データシート</vt:lpstr>
      <vt:lpstr>上限額表</vt:lpstr>
      <vt:lpstr>提出資料総括表</vt:lpstr>
      <vt:lpstr>様式第１の２</vt:lpstr>
      <vt:lpstr>様式第１(その５の２) </vt:lpstr>
      <vt:lpstr>様式第１(その９)</vt:lpstr>
      <vt:lpstr>別添</vt:lpstr>
      <vt:lpstr>様式第１の４</vt:lpstr>
      <vt:lpstr>様式第１1の２</vt:lpstr>
      <vt:lpstr>様式第１１(その４の２) </vt:lpstr>
      <vt:lpstr>様式第１３</vt:lpstr>
      <vt:lpstr>様式第１０</vt:lpstr>
      <vt:lpstr>雛形＿リース料金均等(充電設備)</vt:lpstr>
      <vt:lpstr>ABB_N</vt:lpstr>
      <vt:lpstr>ABB_Q</vt:lpstr>
      <vt:lpstr>BYDAutoJapan_N</vt:lpstr>
      <vt:lpstr>CHAEVI_Q</vt:lpstr>
      <vt:lpstr>Eneliver_N</vt:lpstr>
      <vt:lpstr>eTreegoJapan_Q</vt:lpstr>
      <vt:lpstr>GSジャパン_N</vt:lpstr>
      <vt:lpstr>GSユアサ_V</vt:lpstr>
      <vt:lpstr>JFEテクノス_Q</vt:lpstr>
      <vt:lpstr>上限額表!Print_Area</vt:lpstr>
      <vt:lpstr>'雛形＿リース料金均等(充電設備)'!Print_Area</vt:lpstr>
      <vt:lpstr>提出資料総括表!Print_Area</vt:lpstr>
      <vt:lpstr>入力用データシート!Print_Area</vt:lpstr>
      <vt:lpstr>別添!Print_Area</vt:lpstr>
      <vt:lpstr>'様式第１(その５の２) '!Print_Area</vt:lpstr>
      <vt:lpstr>'様式第１(その９)'!Print_Area</vt:lpstr>
      <vt:lpstr>様式第１０!Print_Area</vt:lpstr>
      <vt:lpstr>'様式第１１(その４の２) '!Print_Area</vt:lpstr>
      <vt:lpstr>様式第１1の２!Print_Area</vt:lpstr>
      <vt:lpstr>様式第１３!Print_Area</vt:lpstr>
      <vt:lpstr>様式第１の２!Print_Area</vt:lpstr>
      <vt:lpstr>様式第１の４!Print_Area</vt:lpstr>
      <vt:lpstr>ULTRAEVCHARGER_Q</vt:lpstr>
      <vt:lpstr>V2H充放電設備</vt:lpstr>
      <vt:lpstr>Zerova_N</vt:lpstr>
      <vt:lpstr>Zerova_Q</vt:lpstr>
      <vt:lpstr>アイケイエス_V</vt:lpstr>
      <vt:lpstr>アサヒ衛陶_Q</vt:lpstr>
      <vt:lpstr>エムエスアイコンピュータージャパン_N</vt:lpstr>
      <vt:lpstr>エリーパワー_V</vt:lpstr>
      <vt:lpstr>オムロンソーシアルソリューションズ_V</vt:lpstr>
      <vt:lpstr>オリジン_G</vt:lpstr>
      <vt:lpstr>キューヘン_Q</vt:lpstr>
      <vt:lpstr>ジゴワッツ_N</vt:lpstr>
      <vt:lpstr>ジゴワッツ_Q</vt:lpstr>
      <vt:lpstr>シャープエネルギーソリューション_V</vt:lpstr>
      <vt:lpstr>スターチャージ_Q</vt:lpstr>
      <vt:lpstr>ダイヘン_Q</vt:lpstr>
      <vt:lpstr>ダイヤゼブラ電機_V</vt:lpstr>
      <vt:lpstr>ダックビル_N</vt:lpstr>
      <vt:lpstr>デルタ電子_N</vt:lpstr>
      <vt:lpstr>デルタ電子_Q</vt:lpstr>
      <vt:lpstr>デンソー_V</vt:lpstr>
      <vt:lpstr>テンフィールズファクトリー_Q</vt:lpstr>
      <vt:lpstr>ニチコン_G</vt:lpstr>
      <vt:lpstr>ニチコン_Q</vt:lpstr>
      <vt:lpstr>ニチコン_V</vt:lpstr>
      <vt:lpstr>ハセテック_Q</vt:lpstr>
      <vt:lpstr>パナソニック_N</vt:lpstr>
      <vt:lpstr>パナソニック_V</vt:lpstr>
      <vt:lpstr>パワーエックス_Q</vt:lpstr>
      <vt:lpstr>プラゴ_N</vt:lpstr>
      <vt:lpstr>プラゴ_Q</vt:lpstr>
      <vt:lpstr>ヘッドスプリング_Q</vt:lpstr>
      <vt:lpstr>ホンダアクセス_N</vt:lpstr>
      <vt:lpstr>モリテックスチール_N</vt:lpstr>
      <vt:lpstr>河村電器産業_N</vt:lpstr>
      <vt:lpstr>外部給電設備</vt:lpstr>
      <vt:lpstr>急速充電設備</vt:lpstr>
      <vt:lpstr>三菱自動車工業_G</vt:lpstr>
      <vt:lpstr>松尾製作所_Q</vt:lpstr>
      <vt:lpstr>新電元工業_N</vt:lpstr>
      <vt:lpstr>新電元工業_Q</vt:lpstr>
      <vt:lpstr>長州産業_V</vt:lpstr>
      <vt:lpstr>椿本チエイン_V</vt:lpstr>
      <vt:lpstr>東光高岳_Q</vt:lpstr>
      <vt:lpstr>東光高岳_V</vt:lpstr>
      <vt:lpstr>東芝ライテック_N</vt:lpstr>
      <vt:lpstr>内外電機_N</vt:lpstr>
      <vt:lpstr>日東工業_N</vt:lpstr>
      <vt:lpstr>日東工業_Q</vt:lpstr>
      <vt:lpstr>日発販売_Q</vt:lpstr>
      <vt:lpstr>普通充電設備</vt:lpstr>
      <vt:lpstr>平河ヒューテック_N</vt:lpstr>
      <vt:lpstr>北海道電気相互_Q</vt:lpstr>
      <vt:lpstr>北九州住設_Q</vt:lpstr>
      <vt:lpstr>本田技研工業_G</vt:lpstr>
      <vt:lpstr>和光電研_Q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淵上 皆実</dc:creator>
  <cp:lastModifiedBy>三好 麻里子</cp:lastModifiedBy>
  <cp:lastPrinted>2026-04-21T23:56:44Z</cp:lastPrinted>
  <dcterms:created xsi:type="dcterms:W3CDTF">2026-03-25T03:00:33Z</dcterms:created>
  <dcterms:modified xsi:type="dcterms:W3CDTF">2026-06-22T02:11:34Z</dcterms:modified>
</cp:coreProperties>
</file>