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データ記録用紙（必須）" sheetId="1" r:id="rId1"/>
    <sheet name="記入見本" sheetId="2" r:id="rId2"/>
  </sheets>
  <definedNames>
    <definedName name="_xlnm.Print_Area" localSheetId="0">'データ記録用紙（必須）'!$B$1:$S$64</definedName>
    <definedName name="_xlnm.Print_Area" localSheetId="1">'記入見本'!$B$1:$S$64</definedName>
  </definedNames>
  <calcPr fullCalcOnLoad="1"/>
</workbook>
</file>

<file path=xl/sharedStrings.xml><?xml version="1.0" encoding="utf-8"?>
<sst xmlns="http://schemas.openxmlformats.org/spreadsheetml/2006/main" count="432" uniqueCount="177">
  <si>
    <t>合計</t>
  </si>
  <si>
    <t>エンジン</t>
  </si>
  <si>
    <t>電気</t>
  </si>
  <si>
    <t>燃料種別</t>
  </si>
  <si>
    <t>燃料
種別</t>
  </si>
  <si>
    <t>備考</t>
  </si>
  <si>
    <t>ＴＥＬ：</t>
  </si>
  <si>
    <t>番号</t>
  </si>
  <si>
    <t>燃料使用量</t>
  </si>
  <si>
    <t>（L :リットル）</t>
  </si>
  <si>
    <t>代替
車輌</t>
  </si>
  <si>
    <t>合　計</t>
  </si>
  <si>
    <t>軽油</t>
  </si>
  <si>
    <t>ガソリン</t>
  </si>
  <si>
    <t>LPG</t>
  </si>
  <si>
    <t>代替車輌</t>
  </si>
  <si>
    <t>全体</t>
  </si>
  <si>
    <t>※すでに導入済の電動フォークリフトは関係ありませんが、参考までに台数を記入願います。</t>
  </si>
  <si>
    <t>計算項目（削除しないでください）</t>
  </si>
  <si>
    <t>係数</t>
  </si>
  <si>
    <t>原油換算</t>
  </si>
  <si>
    <t>(H:運転時間)</t>
  </si>
  <si>
    <t>（L :リットル）</t>
  </si>
  <si>
    <t>原油換算量合計</t>
  </si>
  <si>
    <t>KL(T)換算</t>
  </si>
  <si>
    <t>現在のフォークリフトの総保有台数</t>
  </si>
  <si>
    <t>時間</t>
  </si>
  <si>
    <t>インタンク
Ｂ</t>
  </si>
  <si>
    <t>インタンク
Ａ</t>
  </si>
  <si>
    <t>※インタンクで購入し、各エンジンフォークリフト毎に帳票（支払伝票等）類が無い場合、こちらも記入願います</t>
  </si>
  <si>
    <t>その他 ※
（インタンクなど）　　　</t>
  </si>
  <si>
    <t>電力使用量</t>
  </si>
  <si>
    <t>契約種別</t>
  </si>
  <si>
    <t>導入事業所（倉庫等）の電力使用量</t>
  </si>
  <si>
    <t>(kWh)</t>
  </si>
  <si>
    <t>※契約種別には、「高圧電力A」、「低圧電力」など契約種別を記入願います。</t>
  </si>
  <si>
    <t>会社名：</t>
  </si>
  <si>
    <t>担当者：</t>
  </si>
  <si>
    <t>※全ての裏付け資料を添付すること。領収書、請求書など。</t>
  </si>
  <si>
    <t>２．インタンクで購入の場合</t>
  </si>
  <si>
    <t>３．当該事業所（倉庫等）全ての電力使用量</t>
  </si>
  <si>
    <t>４．当該事業所（倉庫等）の面積</t>
  </si>
  <si>
    <t>面積</t>
  </si>
  <si>
    <t>㎡</t>
  </si>
  <si>
    <t>㎡</t>
  </si>
  <si>
    <t>この部分</t>
  </si>
  <si>
    <t>に入力してください。</t>
  </si>
  <si>
    <t>電力使用
量合計</t>
  </si>
  <si>
    <t>管理</t>
  </si>
  <si>
    <t>品名・仕様</t>
  </si>
  <si>
    <t>管理番号</t>
  </si>
  <si>
    <t>メーカー</t>
  </si>
  <si>
    <t>５．導入する電動フォークリフトの１時間あたりの電力使用量</t>
  </si>
  <si>
    <t>被代替車両のエネルギー消費量算出根拠</t>
  </si>
  <si>
    <t>導入車両のエネルギー消費量算出根拠</t>
  </si>
  <si>
    <t>省エネ量算出根拠</t>
  </si>
  <si>
    <t>１時間当りのｴﾈﾙ</t>
  </si>
  <si>
    <t>×</t>
  </si>
  <si>
    <t>年間稼働</t>
  </si>
  <si>
    <t>＝</t>
  </si>
  <si>
    <t>②年間電力消費量</t>
  </si>
  <si>
    <t>③年間原油消費量</t>
  </si>
  <si>
    <t>① - ③</t>
  </si>
  <si>
    <t>(kl/年)</t>
  </si>
  <si>
    <t>ｷﾞｰ消費量(kWh)</t>
  </si>
  <si>
    <t>時間（h）</t>
  </si>
  <si>
    <t>(kWh/年)</t>
  </si>
  <si>
    <t>油換算係数</t>
  </si>
  <si>
    <t>計</t>
  </si>
  <si>
    <t>代替車の原油換算値</t>
  </si>
  <si>
    <t>省エネ量</t>
  </si>
  <si>
    <t>導入前</t>
  </si>
  <si>
    <r>
      <t>導入後
原油換算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K</t>
    </r>
    <r>
      <rPr>
        <sz val="11"/>
        <rFont val="ＭＳ Ｐゴシック"/>
        <family val="3"/>
      </rPr>
      <t>L)</t>
    </r>
  </si>
  <si>
    <t>申請単位省エネ率（A-B)/C</t>
  </si>
  <si>
    <r>
      <t>導入前
原油換算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K</t>
    </r>
    <r>
      <rPr>
        <sz val="11"/>
        <rFont val="ＭＳ Ｐゴシック"/>
        <family val="3"/>
      </rPr>
      <t>L)</t>
    </r>
  </si>
  <si>
    <t>－</t>
  </si>
  <si>
    <t>原油換算・総使用量(KL)</t>
  </si>
  <si>
    <t>省エネ率</t>
  </si>
  <si>
    <t>KL</t>
  </si>
  <si>
    <t>年間ＣＯ２削減量＝</t>
  </si>
  <si>
    <t>申請単位全体のエネルギー使用量</t>
  </si>
  <si>
    <t>ｔ</t>
  </si>
  <si>
    <t>エネルギー消費比較</t>
  </si>
  <si>
    <t>単　位</t>
  </si>
  <si>
    <t>導入後</t>
  </si>
  <si>
    <t>延べ床面積</t>
  </si>
  <si>
    <t>a</t>
  </si>
  <si>
    <t>原油換算量</t>
  </si>
  <si>
    <t>kl</t>
  </si>
  <si>
    <t>b</t>
  </si>
  <si>
    <t>c</t>
  </si>
  <si>
    <t>原油換算原単位</t>
  </si>
  <si>
    <t>kl/㎡</t>
  </si>
  <si>
    <t>d</t>
  </si>
  <si>
    <t>e</t>
  </si>
  <si>
    <t>対象設備改善率＝</t>
  </si>
  <si>
    <t>％</t>
  </si>
  <si>
    <t>事業所（倉庫等）全体での省エネ率等</t>
  </si>
  <si>
    <t>(１％以上)</t>
  </si>
  <si>
    <t>％</t>
  </si>
  <si>
    <t>１時間当りの （※）
ｴﾈﾙｷﾞｰ消費量(kWh)</t>
  </si>
  <si>
    <t>※特性証明書（別紙５）から転記</t>
  </si>
  <si>
    <r>
      <t>当該事業は、申込時の</t>
    </r>
    <r>
      <rPr>
        <b/>
        <sz val="16"/>
        <color indexed="10"/>
        <rFont val="ＭＳ Ｐゴシック"/>
        <family val="3"/>
      </rPr>
      <t>省エネ率が、最低１％を越えていないと申請できません</t>
    </r>
    <r>
      <rPr>
        <sz val="16"/>
        <rFont val="ＭＳ Ｐゴシック"/>
        <family val="3"/>
      </rPr>
      <t>。また、この省エネ率は、「５．１時間当りのエネルギー消費量(kWh)」に大きく左右されますので、４．まで入力後、変数として入力してみるのも参考になると思います。</t>
    </r>
  </si>
  <si>
    <t>ＬＥＶＯ株式会社</t>
  </si>
  <si>
    <t>運輸太朗</t>
  </si>
  <si>
    <t>※燃料種別は、リストから「軽油」、「ガソリン」、「LPG」を選択してください。間違った場合は、選択しなおすか、削除で取り消せます。なお、ＬＰＧの単位は「kg」となります。</t>
  </si>
  <si>
    <t>ハシモト</t>
  </si>
  <si>
    <t>KBR15</t>
  </si>
  <si>
    <t>エンジン</t>
  </si>
  <si>
    <t>ＴＥＬ：</t>
  </si>
  <si>
    <t>０３－１２３４－５６７８</t>
  </si>
  <si>
    <t>燃料使用量</t>
  </si>
  <si>
    <t>ガソリン</t>
  </si>
  <si>
    <t>LPG</t>
  </si>
  <si>
    <t>（L :リットル）</t>
  </si>
  <si>
    <t>燃料使用量</t>
  </si>
  <si>
    <t>インタンク
Ａ</t>
  </si>
  <si>
    <t>※インタンクで購入し、各エンジンフォークリフト毎に帳票（支払伝票等）類が無い場合、こちらも記入願います</t>
  </si>
  <si>
    <t>(kWh)</t>
  </si>
  <si>
    <t>※契約種別には、「高圧電力A」、「低圧電力」など契約種別を記入願います。</t>
  </si>
  <si>
    <t>㎡</t>
  </si>
  <si>
    <t>メーカー</t>
  </si>
  <si>
    <t>ハシモト</t>
  </si>
  <si>
    <t>KBR15</t>
  </si>
  <si>
    <t>対象設備改善率＝</t>
  </si>
  <si>
    <t>％</t>
  </si>
  <si>
    <t>ｔ</t>
  </si>
  <si>
    <t>KL</t>
  </si>
  <si>
    <t>=(</t>
  </si>
  <si>
    <t>)＝</t>
  </si>
  <si>
    <t>=(</t>
  </si>
  <si>
    <t>－</t>
  </si>
  <si>
    <t>)／</t>
  </si>
  <si>
    <t>＝</t>
  </si>
  <si>
    <t>％</t>
  </si>
  <si>
    <t>高圧電力Ａ</t>
  </si>
  <si>
    <t>低圧電力</t>
  </si>
  <si>
    <t>別表Ａ</t>
  </si>
  <si>
    <t>記入日：</t>
  </si>
  <si>
    <t>平成　　　年　　　月　　　日</t>
  </si>
  <si>
    <r>
      <t>※代替するフォークリフトについてのみ、数字の「１」を入力願います。また、</t>
    </r>
    <r>
      <rPr>
        <sz val="10"/>
        <color indexed="10"/>
        <rFont val="ＭＳ Ｐゴシック"/>
        <family val="3"/>
      </rPr>
      <t>代替車のみ運転時間を記入願います。</t>
    </r>
  </si>
  <si>
    <r>
      <t>※全ての各月毎の給油量の裏付け資料を添付すること。（</t>
    </r>
    <r>
      <rPr>
        <sz val="10"/>
        <color indexed="10"/>
        <rFont val="ＭＳ Ｐゴシック"/>
        <family val="3"/>
      </rPr>
      <t>月報、給油管理表及び給油量が分かる領収書、請求書</t>
    </r>
    <r>
      <rPr>
        <sz val="10"/>
        <rFont val="ＭＳ Ｐゴシック"/>
        <family val="3"/>
      </rPr>
      <t>）</t>
    </r>
  </si>
  <si>
    <r>
      <t>※インタンク等でまとめて購入（各フォークリフト毎の給油量が分かる</t>
    </r>
    <r>
      <rPr>
        <sz val="10"/>
        <color indexed="10"/>
        <rFont val="ＭＳ Ｐゴシック"/>
        <family val="3"/>
      </rPr>
      <t>領収書、請求書が無い場合</t>
    </r>
    <r>
      <rPr>
        <sz val="10"/>
        <rFont val="ＭＳ Ｐゴシック"/>
        <family val="3"/>
      </rPr>
      <t>）している場合は、、次の「２．インタンクで購入の場合」にも記入し、給油量が分かる領収書、
　請求書等のを添付すること。</t>
    </r>
  </si>
  <si>
    <t>事業所と倉庫は同一敷地。　電力契約は1契約。　面積は当該事業所全体の面積。</t>
  </si>
  <si>
    <t>被代替車のみ運転時間入力</t>
  </si>
  <si>
    <t>事業所（電力契約上同じ敷地内）で使われているすべてのエンジンフォークリフトの燃料使用量（被代替車も含む）</t>
  </si>
  <si>
    <t>平成24年度　電動フォークリフト導入事業所（倉庫等）におけるエネルギー使用量等調査票</t>
  </si>
  <si>
    <t>H23/4</t>
  </si>
  <si>
    <t>H23/5</t>
  </si>
  <si>
    <t>H23/6</t>
  </si>
  <si>
    <t>H23/7</t>
  </si>
  <si>
    <t>H23/8</t>
  </si>
  <si>
    <t>H23/9</t>
  </si>
  <si>
    <t>H23/10</t>
  </si>
  <si>
    <t>H23/11</t>
  </si>
  <si>
    <t>H23/12</t>
  </si>
  <si>
    <t>H24/1</t>
  </si>
  <si>
    <t>H24/2</t>
  </si>
  <si>
    <t>H24/3</t>
  </si>
  <si>
    <t>１．代替する車輌を含む平成23年度、すべての各エンジンフォークリフトの燃料使用量</t>
  </si>
  <si>
    <r>
      <t>燃料
種別</t>
    </r>
    <r>
      <rPr>
        <vertAlign val="superscript"/>
        <sz val="8"/>
        <rFont val="ＭＳ Ｐゴシック"/>
        <family val="3"/>
      </rPr>
      <t>※１</t>
    </r>
  </si>
  <si>
    <r>
      <t>代替
車輌</t>
    </r>
    <r>
      <rPr>
        <vertAlign val="superscript"/>
        <sz val="8"/>
        <rFont val="ＭＳ Ｐゴシック"/>
        <family val="3"/>
      </rPr>
      <t>※２</t>
    </r>
  </si>
  <si>
    <t>１．代替する車輌を含む平成23年、すべての各エンジンフォークリフトの燃料使用量</t>
  </si>
  <si>
    <t>※１ 燃料種別は、リストから「軽油」、「ガソリン」、「LPG」を選択してください。間違った場合は、選択しなおすか、削除で取り消せます。なお、ＬＰＧの単位は「kg」となります。</t>
  </si>
  <si>
    <r>
      <t>※２ 代替するフォークリフトについてのみ、数字の「１」を入力願います。また、</t>
    </r>
    <r>
      <rPr>
        <sz val="10"/>
        <color indexed="10"/>
        <rFont val="ＭＳ Ｐゴシック"/>
        <family val="3"/>
      </rPr>
      <t>代替車のみ運転時間を記入願います。</t>
    </r>
  </si>
  <si>
    <r>
      <t>※３ 全ての各月毎の給油量の裏付け資料を添付すること。（</t>
    </r>
    <r>
      <rPr>
        <sz val="10"/>
        <color indexed="10"/>
        <rFont val="ＭＳ Ｐゴシック"/>
        <family val="3"/>
      </rPr>
      <t>月報、給油管理表及び給油量が分かる領収書、請求書</t>
    </r>
    <r>
      <rPr>
        <sz val="10"/>
        <rFont val="ＭＳ Ｐゴシック"/>
        <family val="3"/>
      </rPr>
      <t>）</t>
    </r>
  </si>
  <si>
    <r>
      <t>※４ インタンク等でまとめて購入（各フォークリフト毎の給油量が分かる</t>
    </r>
    <r>
      <rPr>
        <sz val="10"/>
        <color indexed="10"/>
        <rFont val="ＭＳ Ｐゴシック"/>
        <family val="3"/>
      </rPr>
      <t>領収書、請求書が無い場合</t>
    </r>
    <r>
      <rPr>
        <sz val="10"/>
        <rFont val="ＭＳ Ｐゴシック"/>
        <family val="3"/>
      </rPr>
      <t>）している場合は、、次の「２．インタンクで購入の場合」にも記入し、給油量が分かる領収書、
　請求書等のを添付すること。</t>
    </r>
  </si>
  <si>
    <r>
      <t>２．インタンクで購入の場合</t>
    </r>
    <r>
      <rPr>
        <b/>
        <i/>
        <vertAlign val="superscript"/>
        <sz val="14"/>
        <rFont val="ＭＳ Ｐゴシック"/>
        <family val="3"/>
      </rPr>
      <t>※４</t>
    </r>
  </si>
  <si>
    <t>ＬＰＧ</t>
  </si>
  <si>
    <t>リットル(kg)</t>
  </si>
  <si>
    <r>
      <t>②
千K</t>
    </r>
    <r>
      <rPr>
        <sz val="11"/>
        <rFont val="ＭＳ Ｐゴシック"/>
        <family val="3"/>
      </rPr>
      <t>wh</t>
    </r>
  </si>
  <si>
    <t>×</t>
  </si>
  <si>
    <t>昼間電力原</t>
  </si>
  <si>
    <t>＝</t>
  </si>
  <si>
    <t>×</t>
  </si>
  <si>
    <t>平成２４年　５月○○日</t>
  </si>
  <si>
    <t>※すでに導入済の電動フォークリフトは特に関係ありませんが、参考までに台数を記入願います。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</si>
</sst>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#,##0.000;[Red]\-#,##0.000"/>
    <numFmt numFmtId="179" formatCode="#,##0.0000;[Red]\-#,##0.0000"/>
    <numFmt numFmtId="180" formatCode="0.000000_ "/>
    <numFmt numFmtId="181" formatCode="0.00000_ "/>
    <numFmt numFmtId="182" formatCode="0.0000_ "/>
    <numFmt numFmtId="183" formatCode="#,##0.000000_ "/>
    <numFmt numFmtId="184" formatCode="#,##0.00000;[Red]\-#,##0.00000"/>
    <numFmt numFmtId="185" formatCode="#,##0.000000;[Red]\-#,##0.000000"/>
    <numFmt numFmtId="186" formatCode="#,##0.0000_ ;[Red]\-#,##0.0000\ "/>
    <numFmt numFmtId="187" formatCode="#,##0.000_);[Red]\(#,##0.000\)"/>
    <numFmt numFmtId="188" formatCode="#,##0.000000_ ;[Red]\-#,##0.000000\ "/>
    <numFmt numFmtId="189" formatCode="#,##0_);[Red]\(#,##0\)"/>
    <numFmt numFmtId="190" formatCode="#,##0.000000_);[Red]\(#,##0.000000\)"/>
    <numFmt numFmtId="191" formatCode="0.00_ "/>
    <numFmt numFmtId="192" formatCode="#,##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0000_ ;[Red]\-#,##0.00000\ "/>
    <numFmt numFmtId="198" formatCode="#,##0.000000000000000000_ ;[Red]\-#,##0.00000000000000000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1"/>
      <name val="ＭＳ ゴシック"/>
      <family val="3"/>
    </font>
    <font>
      <sz val="18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4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2"/>
      <name val="ＭＳ ゴシック"/>
      <family val="3"/>
    </font>
    <font>
      <b/>
      <sz val="14"/>
      <color indexed="12"/>
      <name val="ＭＳ ゴシック"/>
      <family val="3"/>
    </font>
    <font>
      <b/>
      <sz val="12"/>
      <color indexed="12"/>
      <name val="ＭＳ Ｐゴシック"/>
      <family val="3"/>
    </font>
    <font>
      <b/>
      <sz val="18"/>
      <name val="ＭＳ ゴシック"/>
      <family val="3"/>
    </font>
    <font>
      <b/>
      <sz val="16"/>
      <color indexed="10"/>
      <name val="ＭＳ Ｐゴシック"/>
      <family val="3"/>
    </font>
    <font>
      <sz val="11"/>
      <color indexed="12"/>
      <name val="ＭＳ ゴシック"/>
      <family val="3"/>
    </font>
    <font>
      <b/>
      <sz val="16"/>
      <color indexed="10"/>
      <name val="ＭＳ ゴシック"/>
      <family val="3"/>
    </font>
    <font>
      <b/>
      <sz val="16"/>
      <color indexed="12"/>
      <name val="ＭＳ ゴシック"/>
      <family val="3"/>
    </font>
    <font>
      <sz val="10"/>
      <color indexed="10"/>
      <name val="ＭＳ Ｐゴシック"/>
      <family val="3"/>
    </font>
    <font>
      <b/>
      <sz val="16"/>
      <color indexed="9"/>
      <name val="ＭＳ ゴシック"/>
      <family val="3"/>
    </font>
    <font>
      <b/>
      <i/>
      <vertAlign val="superscript"/>
      <sz val="14"/>
      <name val="ＭＳ Ｐゴシック"/>
      <family val="3"/>
    </font>
    <font>
      <vertAlign val="superscript"/>
      <sz val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38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21" borderId="10" xfId="0" applyFill="1" applyBorder="1" applyAlignment="1">
      <alignment horizontal="center" vertical="center" shrinkToFit="1"/>
    </xf>
    <xf numFmtId="0" fontId="0" fillId="21" borderId="1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7" fontId="0" fillId="0" borderId="0" xfId="49" applyNumberFormat="1" applyAlignment="1">
      <alignment vertical="center"/>
    </xf>
    <xf numFmtId="177" fontId="7" fillId="0" borderId="0" xfId="49" applyNumberFormat="1" applyFont="1" applyAlignment="1">
      <alignment horizontal="center" vertical="center"/>
    </xf>
    <xf numFmtId="177" fontId="0" fillId="0" borderId="10" xfId="49" applyNumberFormat="1" applyBorder="1" applyAlignment="1">
      <alignment horizontal="center" vertical="center"/>
    </xf>
    <xf numFmtId="177" fontId="0" fillId="0" borderId="10" xfId="49" applyNumberFormat="1" applyFill="1" applyBorder="1" applyAlignment="1">
      <alignment vertical="center"/>
    </xf>
    <xf numFmtId="177" fontId="0" fillId="0" borderId="15" xfId="49" applyNumberFormat="1" applyBorder="1" applyAlignment="1">
      <alignment vertical="center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79" fontId="0" fillId="0" borderId="18" xfId="49" applyNumberForma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177" fontId="0" fillId="0" borderId="22" xfId="49" applyNumberFormat="1" applyFill="1" applyBorder="1" applyAlignment="1">
      <alignment vertical="center"/>
    </xf>
    <xf numFmtId="177" fontId="0" fillId="0" borderId="23" xfId="49" applyNumberFormat="1" applyFill="1" applyBorder="1" applyAlignment="1">
      <alignment vertical="center"/>
    </xf>
    <xf numFmtId="179" fontId="0" fillId="0" borderId="24" xfId="49" applyNumberFormat="1" applyFill="1" applyBorder="1" applyAlignment="1">
      <alignment vertical="center"/>
    </xf>
    <xf numFmtId="179" fontId="0" fillId="0" borderId="25" xfId="49" applyNumberForma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 shrinkToFit="1"/>
    </xf>
    <xf numFmtId="176" fontId="0" fillId="21" borderId="30" xfId="0" applyNumberFormat="1" applyFill="1" applyBorder="1" applyAlignment="1">
      <alignment vertical="center"/>
    </xf>
    <xf numFmtId="177" fontId="0" fillId="0" borderId="30" xfId="49" applyNumberFormat="1" applyBorder="1" applyAlignment="1">
      <alignment vertical="center"/>
    </xf>
    <xf numFmtId="0" fontId="3" fillId="0" borderId="31" xfId="0" applyFont="1" applyBorder="1" applyAlignment="1">
      <alignment horizontal="center" vertical="center" shrinkToFit="1"/>
    </xf>
    <xf numFmtId="176" fontId="0" fillId="21" borderId="32" xfId="0" applyNumberFormat="1" applyFill="1" applyBorder="1" applyAlignment="1">
      <alignment vertical="center"/>
    </xf>
    <xf numFmtId="177" fontId="0" fillId="0" borderId="32" xfId="49" applyNumberFormat="1" applyBorder="1" applyAlignment="1">
      <alignment vertical="center"/>
    </xf>
    <xf numFmtId="0" fontId="2" fillId="0" borderId="33" xfId="0" applyFont="1" applyBorder="1" applyAlignment="1">
      <alignment horizontal="center" vertical="center" shrinkToFit="1"/>
    </xf>
    <xf numFmtId="0" fontId="6" fillId="21" borderId="33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shrinkToFit="1"/>
    </xf>
    <xf numFmtId="176" fontId="0" fillId="21" borderId="35" xfId="0" applyNumberFormat="1" applyFill="1" applyBorder="1" applyAlignment="1">
      <alignment vertical="center"/>
    </xf>
    <xf numFmtId="177" fontId="0" fillId="0" borderId="35" xfId="49" applyNumberFormat="1" applyBorder="1" applyAlignment="1">
      <alignment vertical="center"/>
    </xf>
    <xf numFmtId="0" fontId="2" fillId="0" borderId="36" xfId="0" applyFont="1" applyBorder="1" applyAlignment="1">
      <alignment horizontal="left" vertical="center" wrapText="1"/>
    </xf>
    <xf numFmtId="176" fontId="0" fillId="0" borderId="33" xfId="0" applyNumberForma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77" fontId="0" fillId="0" borderId="11" xfId="49" applyNumberFormat="1" applyFill="1" applyBorder="1" applyAlignment="1">
      <alignment vertical="center"/>
    </xf>
    <xf numFmtId="179" fontId="0" fillId="0" borderId="17" xfId="49" applyNumberFormat="1" applyFill="1" applyBorder="1" applyAlignment="1">
      <alignment vertical="center"/>
    </xf>
    <xf numFmtId="0" fontId="0" fillId="0" borderId="43" xfId="0" applyBorder="1" applyAlignment="1">
      <alignment horizontal="center" vertical="center"/>
    </xf>
    <xf numFmtId="38" fontId="0" fillId="0" borderId="44" xfId="49" applyBorder="1" applyAlignment="1">
      <alignment vertical="center"/>
    </xf>
    <xf numFmtId="177" fontId="0" fillId="0" borderId="44" xfId="49" applyNumberFormat="1" applyBorder="1" applyAlignment="1">
      <alignment vertical="center"/>
    </xf>
    <xf numFmtId="177" fontId="0" fillId="0" borderId="44" xfId="49" applyNumberFormat="1" applyFill="1" applyBorder="1" applyAlignment="1">
      <alignment vertical="center"/>
    </xf>
    <xf numFmtId="179" fontId="0" fillId="0" borderId="45" xfId="49" applyNumberForma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6" xfId="0" applyBorder="1" applyAlignment="1">
      <alignment vertical="center"/>
    </xf>
    <xf numFmtId="177" fontId="0" fillId="0" borderId="47" xfId="49" applyNumberForma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7" fontId="0" fillId="0" borderId="0" xfId="49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77" fontId="0" fillId="0" borderId="0" xfId="49" applyNumberForma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176" fontId="0" fillId="0" borderId="28" xfId="0" applyNumberFormat="1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176" fontId="0" fillId="0" borderId="10" xfId="0" applyNumberFormat="1" applyFill="1" applyBorder="1" applyAlignment="1">
      <alignment vertical="center" shrinkToFit="1"/>
    </xf>
    <xf numFmtId="0" fontId="26" fillId="0" borderId="0" xfId="0" applyFont="1" applyAlignment="1">
      <alignment horizontal="left" vertical="center"/>
    </xf>
    <xf numFmtId="176" fontId="0" fillId="0" borderId="0" xfId="49" applyNumberFormat="1" applyBorder="1" applyAlignment="1">
      <alignment vertical="center" shrinkToFit="1"/>
    </xf>
    <xf numFmtId="176" fontId="0" fillId="0" borderId="0" xfId="0" applyNumberFormat="1" applyBorder="1" applyAlignment="1">
      <alignment vertical="center" shrinkToFit="1"/>
    </xf>
    <xf numFmtId="176" fontId="0" fillId="0" borderId="10" xfId="0" applyNumberFormat="1" applyBorder="1" applyAlignment="1">
      <alignment horizontal="right" vertical="center" shrinkToFit="1"/>
    </xf>
    <xf numFmtId="177" fontId="0" fillId="0" borderId="10" xfId="49" applyNumberFormat="1" applyBorder="1" applyAlignment="1">
      <alignment horizontal="right" vertical="center"/>
    </xf>
    <xf numFmtId="0" fontId="8" fillId="0" borderId="28" xfId="0" applyFont="1" applyBorder="1" applyAlignment="1">
      <alignment horizontal="center" vertical="center" wrapText="1"/>
    </xf>
    <xf numFmtId="177" fontId="0" fillId="0" borderId="28" xfId="49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0" fillId="0" borderId="0" xfId="49" applyNumberForma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NumberForma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/>
    </xf>
    <xf numFmtId="176" fontId="0" fillId="21" borderId="28" xfId="0" applyNumberFormat="1" applyFont="1" applyFill="1" applyBorder="1" applyAlignment="1">
      <alignment vertical="center" shrinkToFit="1"/>
    </xf>
    <xf numFmtId="176" fontId="0" fillId="21" borderId="10" xfId="0" applyNumberFormat="1" applyFill="1" applyBorder="1" applyAlignment="1">
      <alignment vertical="center" shrinkToFit="1"/>
    </xf>
    <xf numFmtId="177" fontId="0" fillId="21" borderId="28" xfId="49" applyNumberFormat="1" applyFont="1" applyFill="1" applyBorder="1" applyAlignment="1">
      <alignment vertical="center"/>
    </xf>
    <xf numFmtId="179" fontId="0" fillId="0" borderId="10" xfId="49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177" fontId="29" fillId="0" borderId="10" xfId="49" applyNumberFormat="1" applyFont="1" applyBorder="1" applyAlignment="1" applyProtection="1">
      <alignment vertical="center" shrinkToFit="1"/>
      <protection/>
    </xf>
    <xf numFmtId="183" fontId="29" fillId="0" borderId="10" xfId="0" applyNumberFormat="1" applyFont="1" applyBorder="1" applyAlignment="1" applyProtection="1">
      <alignment vertical="center" shrinkToFit="1"/>
      <protection/>
    </xf>
    <xf numFmtId="179" fontId="0" fillId="0" borderId="10" xfId="49" applyNumberFormat="1" applyFill="1" applyBorder="1" applyAlignment="1">
      <alignment vertical="center"/>
    </xf>
    <xf numFmtId="0" fontId="0" fillId="0" borderId="15" xfId="61" applyFont="1" applyBorder="1" applyAlignment="1" applyProtection="1">
      <alignment horizontal="center" vertical="center" shrinkToFit="1"/>
      <protection hidden="1"/>
    </xf>
    <xf numFmtId="0" fontId="0" fillId="0" borderId="16" xfId="61" applyFont="1" applyBorder="1" applyAlignment="1" applyProtection="1">
      <alignment horizontal="center" vertical="center" shrinkToFit="1"/>
      <protection hidden="1"/>
    </xf>
    <xf numFmtId="0" fontId="0" fillId="0" borderId="0" xfId="61" applyFont="1" applyFill="1" applyBorder="1" applyAlignment="1" applyProtection="1">
      <alignment vertical="center" shrinkToFit="1"/>
      <protection hidden="1"/>
    </xf>
    <xf numFmtId="0" fontId="0" fillId="0" borderId="0" xfId="61" applyFont="1" applyFill="1" applyBorder="1" applyAlignment="1" applyProtection="1">
      <alignment horizontal="center" vertical="center" shrinkToFit="1"/>
      <protection hidden="1"/>
    </xf>
    <xf numFmtId="0" fontId="0" fillId="0" borderId="0" xfId="61" applyFont="1" applyFill="1" applyBorder="1" applyAlignment="1" applyProtection="1">
      <alignment vertical="center" shrinkToFit="1"/>
      <protection hidden="1" locked="0"/>
    </xf>
    <xf numFmtId="0" fontId="7" fillId="21" borderId="10" xfId="61" applyFont="1" applyFill="1" applyBorder="1" applyAlignment="1" applyProtection="1">
      <alignment vertical="center" shrinkToFit="1"/>
      <protection hidden="1" locked="0"/>
    </xf>
    <xf numFmtId="0" fontId="7" fillId="0" borderId="10" xfId="61" applyFont="1" applyFill="1" applyBorder="1" applyAlignment="1" applyProtection="1">
      <alignment horizontal="center" vertical="center" shrinkToFit="1"/>
      <protection hidden="1"/>
    </xf>
    <xf numFmtId="0" fontId="0" fillId="0" borderId="0" xfId="62" applyAlignment="1" applyProtection="1">
      <alignment horizontal="right" vertical="center" shrinkToFit="1"/>
      <protection hidden="1"/>
    </xf>
    <xf numFmtId="0" fontId="0" fillId="0" borderId="14" xfId="62" applyFont="1" applyBorder="1" applyAlignment="1" applyProtection="1">
      <alignment horizontal="center" vertical="center" shrinkToFit="1"/>
      <protection hidden="1"/>
    </xf>
    <xf numFmtId="0" fontId="0" fillId="0" borderId="48" xfId="62" applyFont="1" applyBorder="1" applyAlignment="1" applyProtection="1">
      <alignment horizontal="center" vertical="center" shrinkToFit="1"/>
      <protection hidden="1"/>
    </xf>
    <xf numFmtId="0" fontId="0" fillId="0" borderId="16" xfId="62" applyFont="1" applyBorder="1" applyAlignment="1" applyProtection="1">
      <alignment horizontal="center" vertical="center" shrinkToFit="1"/>
      <protection hidden="1"/>
    </xf>
    <xf numFmtId="0" fontId="0" fillId="0" borderId="12" xfId="61" applyBorder="1" applyAlignment="1" applyProtection="1">
      <alignment horizontal="center" vertical="center" shrinkToFit="1"/>
      <protection hidden="1"/>
    </xf>
    <xf numFmtId="0" fontId="0" fillId="0" borderId="12" xfId="61" applyFont="1" applyBorder="1" applyAlignment="1" applyProtection="1">
      <alignment horizontal="center" vertical="center" shrinkToFit="1"/>
      <protection hidden="1"/>
    </xf>
    <xf numFmtId="188" fontId="0" fillId="0" borderId="12" xfId="49" applyNumberFormat="1" applyBorder="1" applyAlignment="1" applyProtection="1">
      <alignment vertical="center" shrinkToFit="1"/>
      <protection hidden="1"/>
    </xf>
    <xf numFmtId="190" fontId="0" fillId="0" borderId="12" xfId="0" applyNumberFormat="1" applyBorder="1" applyAlignment="1" applyProtection="1">
      <alignment vertical="center"/>
      <protection hidden="1"/>
    </xf>
    <xf numFmtId="0" fontId="0" fillId="0" borderId="0" xfId="62" applyBorder="1" applyAlignment="1" applyProtection="1">
      <alignment horizontal="right" vertical="center" shrinkToFit="1"/>
      <protection hidden="1"/>
    </xf>
    <xf numFmtId="0" fontId="0" fillId="0" borderId="0" xfId="62" applyBorder="1" applyAlignment="1" applyProtection="1">
      <alignment horizontal="center" vertical="center" shrinkToFit="1"/>
      <protection hidden="1"/>
    </xf>
    <xf numFmtId="179" fontId="0" fillId="0" borderId="0" xfId="49" applyNumberFormat="1" applyFont="1" applyBorder="1" applyAlignment="1" applyProtection="1">
      <alignment horizontal="right" vertical="center" shrinkToFit="1"/>
      <protection hidden="1"/>
    </xf>
    <xf numFmtId="0" fontId="30" fillId="0" borderId="0" xfId="61" applyFont="1" applyBorder="1" applyAlignment="1" applyProtection="1">
      <alignment vertical="center" shrinkToFit="1"/>
      <protection hidden="1"/>
    </xf>
    <xf numFmtId="0" fontId="0" fillId="0" borderId="0" xfId="61" applyBorder="1" applyAlignment="1" applyProtection="1">
      <alignment horizontal="center" vertical="center" shrinkToFit="1"/>
      <protection hidden="1"/>
    </xf>
    <xf numFmtId="188" fontId="0" fillId="0" borderId="14" xfId="49" applyNumberFormat="1" applyBorder="1" applyAlignment="1" applyProtection="1">
      <alignment vertical="center" shrinkToFit="1"/>
      <protection hidden="1"/>
    </xf>
    <xf numFmtId="188" fontId="0" fillId="0" borderId="15" xfId="49" applyNumberFormat="1" applyBorder="1" applyAlignment="1" applyProtection="1">
      <alignment vertical="center" shrinkToFit="1"/>
      <protection hidden="1"/>
    </xf>
    <xf numFmtId="188" fontId="0" fillId="0" borderId="15" xfId="49" applyNumberFormat="1" applyFont="1" applyBorder="1" applyAlignment="1" applyProtection="1">
      <alignment vertical="center" shrinkToFit="1"/>
      <protection hidden="1"/>
    </xf>
    <xf numFmtId="0" fontId="0" fillId="0" borderId="10" xfId="62" applyFont="1" applyFill="1" applyBorder="1" applyAlignment="1" applyProtection="1">
      <alignment horizontal="right" vertical="center" shrinkToFit="1"/>
      <protection hidden="1"/>
    </xf>
    <xf numFmtId="186" fontId="0" fillId="0" borderId="12" xfId="49" applyNumberFormat="1" applyBorder="1" applyAlignment="1" applyProtection="1">
      <alignment horizontal="right" vertical="center" shrinkToFit="1"/>
      <protection hidden="1"/>
    </xf>
    <xf numFmtId="0" fontId="0" fillId="0" borderId="49" xfId="62" applyFont="1" applyFill="1" applyBorder="1" applyAlignment="1" applyProtection="1">
      <alignment horizontal="right" vertical="center" shrinkToFit="1"/>
      <protection hidden="1"/>
    </xf>
    <xf numFmtId="186" fontId="0" fillId="0" borderId="11" xfId="49" applyNumberFormat="1" applyBorder="1" applyAlignment="1" applyProtection="1">
      <alignment horizontal="right" vertical="center" shrinkToFit="1"/>
      <protection hidden="1"/>
    </xf>
    <xf numFmtId="190" fontId="0" fillId="0" borderId="12" xfId="62" applyNumberFormat="1" applyBorder="1" applyAlignment="1" applyProtection="1">
      <alignment horizontal="right" vertical="center" shrinkToFit="1"/>
      <protection hidden="1"/>
    </xf>
    <xf numFmtId="183" fontId="0" fillId="0" borderId="12" xfId="62" applyNumberFormat="1" applyFont="1" applyBorder="1" applyAlignment="1" applyProtection="1">
      <alignment horizontal="right" vertical="center" shrinkToFit="1"/>
      <protection hidden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61" applyFont="1" applyFill="1" applyBorder="1" applyAlignment="1" applyProtection="1">
      <alignment vertical="center" wrapText="1" shrinkToFit="1"/>
      <protection hidden="1"/>
    </xf>
    <xf numFmtId="0" fontId="26" fillId="0" borderId="0" xfId="0" applyFont="1" applyFill="1" applyBorder="1" applyAlignment="1">
      <alignment horizontal="center" vertical="center"/>
    </xf>
    <xf numFmtId="40" fontId="26" fillId="0" borderId="0" xfId="49" applyNumberFormat="1" applyFont="1" applyFill="1" applyBorder="1" applyAlignment="1">
      <alignment vertical="center"/>
    </xf>
    <xf numFmtId="0" fontId="31" fillId="0" borderId="0" xfId="0" applyFont="1" applyBorder="1" applyAlignment="1" applyProtection="1">
      <alignment vertical="center" shrinkToFit="1"/>
      <protection hidden="1"/>
    </xf>
    <xf numFmtId="177" fontId="0" fillId="0" borderId="0" xfId="49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6" fillId="0" borderId="0" xfId="61" applyFont="1" applyFill="1" applyBorder="1" applyAlignment="1" applyProtection="1">
      <alignment vertical="center" shrinkToFit="1"/>
      <protection hidden="1" locked="0"/>
    </xf>
    <xf numFmtId="179" fontId="26" fillId="0" borderId="0" xfId="49" applyNumberFormat="1" applyFont="1" applyFill="1" applyBorder="1" applyAlignment="1" applyProtection="1">
      <alignment vertical="center" shrinkToFit="1"/>
      <protection hidden="1" locked="0"/>
    </xf>
    <xf numFmtId="0" fontId="26" fillId="0" borderId="0" xfId="0" applyFont="1" applyFill="1" applyBorder="1" applyAlignment="1">
      <alignment vertical="center"/>
    </xf>
    <xf numFmtId="0" fontId="32" fillId="0" borderId="0" xfId="0" applyFont="1" applyBorder="1" applyAlignment="1" applyProtection="1">
      <alignment vertical="center" shrinkToFit="1"/>
      <protection hidden="1"/>
    </xf>
    <xf numFmtId="0" fontId="32" fillId="0" borderId="0" xfId="0" applyFont="1" applyBorder="1" applyAlignment="1" applyProtection="1" quotePrefix="1">
      <alignment vertical="center" shrinkToFit="1"/>
      <protection hidden="1"/>
    </xf>
    <xf numFmtId="40" fontId="26" fillId="0" borderId="0" xfId="49" applyNumberFormat="1" applyFont="1" applyFill="1" applyBorder="1" applyAlignment="1" applyProtection="1">
      <alignment horizontal="center" vertical="center" shrinkToFit="1"/>
      <protection hidden="1" locked="0"/>
    </xf>
    <xf numFmtId="0" fontId="26" fillId="0" borderId="0" xfId="61" applyFont="1" applyFill="1" applyBorder="1" applyAlignment="1" applyProtection="1">
      <alignment horizontal="center" vertical="center" shrinkToFit="1"/>
      <protection hidden="1" locked="0"/>
    </xf>
    <xf numFmtId="40" fontId="32" fillId="0" borderId="0" xfId="49" applyNumberFormat="1" applyFont="1" applyBorder="1" applyAlignment="1" applyProtection="1">
      <alignment vertical="center" shrinkToFit="1"/>
      <protection hidden="1"/>
    </xf>
    <xf numFmtId="0" fontId="26" fillId="0" borderId="0" xfId="61" applyFont="1" applyFill="1" applyBorder="1" applyAlignment="1" applyProtection="1">
      <alignment horizontal="right" vertical="center" shrinkToFit="1"/>
      <protection hidden="1" locked="0"/>
    </xf>
    <xf numFmtId="0" fontId="26" fillId="0" borderId="0" xfId="0" applyFont="1" applyAlignment="1">
      <alignment vertical="center"/>
    </xf>
    <xf numFmtId="40" fontId="26" fillId="0" borderId="0" xfId="0" applyNumberFormat="1" applyFont="1" applyBorder="1" applyAlignment="1" applyProtection="1">
      <alignment horizontal="center" vertical="center" shrinkToFit="1"/>
      <protection hidden="1"/>
    </xf>
    <xf numFmtId="0" fontId="31" fillId="0" borderId="50" xfId="0" applyFont="1" applyBorder="1" applyAlignment="1">
      <alignment horizontal="center" vertical="center"/>
    </xf>
    <xf numFmtId="0" fontId="31" fillId="0" borderId="50" xfId="0" applyFont="1" applyBorder="1" applyAlignment="1">
      <alignment horizontal="right" vertical="center"/>
    </xf>
    <xf numFmtId="0" fontId="31" fillId="0" borderId="51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4" fontId="31" fillId="0" borderId="51" xfId="0" applyNumberFormat="1" applyFont="1" applyBorder="1" applyAlignment="1">
      <alignment horizontal="right" vertical="center"/>
    </xf>
    <xf numFmtId="0" fontId="31" fillId="0" borderId="53" xfId="0" applyFont="1" applyBorder="1" applyAlignment="1">
      <alignment horizontal="center" vertical="center"/>
    </xf>
    <xf numFmtId="0" fontId="31" fillId="0" borderId="54" xfId="0" applyFont="1" applyBorder="1" applyAlignment="1">
      <alignment horizontal="right" vertical="center"/>
    </xf>
    <xf numFmtId="0" fontId="31" fillId="0" borderId="54" xfId="0" applyFont="1" applyBorder="1" applyAlignment="1">
      <alignment horizontal="center" vertical="center"/>
    </xf>
    <xf numFmtId="40" fontId="31" fillId="0" borderId="53" xfId="0" applyNumberFormat="1" applyFont="1" applyBorder="1" applyAlignment="1">
      <alignment horizontal="right" vertical="center"/>
    </xf>
    <xf numFmtId="184" fontId="31" fillId="0" borderId="53" xfId="49" applyNumberFormat="1" applyFont="1" applyBorder="1" applyAlignment="1">
      <alignment horizontal="right" vertical="center"/>
    </xf>
    <xf numFmtId="184" fontId="31" fillId="0" borderId="54" xfId="49" applyNumberFormat="1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 shrinkToFit="1"/>
    </xf>
    <xf numFmtId="0" fontId="31" fillId="0" borderId="56" xfId="0" applyFont="1" applyBorder="1" applyAlignment="1">
      <alignment horizontal="left" vertical="center" shrinkToFit="1"/>
    </xf>
    <xf numFmtId="0" fontId="33" fillId="21" borderId="36" xfId="0" applyFont="1" applyFill="1" applyBorder="1" applyAlignment="1">
      <alignment horizontal="center" vertical="center" wrapText="1"/>
    </xf>
    <xf numFmtId="0" fontId="35" fillId="3" borderId="13" xfId="0" applyFont="1" applyFill="1" applyBorder="1" applyAlignment="1" applyProtection="1">
      <alignment vertical="center" shrinkToFit="1"/>
      <protection hidden="1"/>
    </xf>
    <xf numFmtId="0" fontId="37" fillId="0" borderId="0" xfId="0" applyFont="1" applyBorder="1" applyAlignment="1" applyProtection="1">
      <alignment vertical="center" shrinkToFit="1"/>
      <protection hidden="1"/>
    </xf>
    <xf numFmtId="0" fontId="0" fillId="24" borderId="57" xfId="0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31" fillId="24" borderId="13" xfId="0" applyFont="1" applyFill="1" applyBorder="1" applyAlignment="1" applyProtection="1">
      <alignment vertical="center" shrinkToFit="1"/>
      <protection hidden="1"/>
    </xf>
    <xf numFmtId="0" fontId="0" fillId="24" borderId="58" xfId="0" applyFill="1" applyBorder="1" applyAlignment="1">
      <alignment vertical="center"/>
    </xf>
    <xf numFmtId="0" fontId="37" fillId="24" borderId="58" xfId="0" applyFont="1" applyFill="1" applyBorder="1" applyAlignment="1" applyProtection="1">
      <alignment vertical="center"/>
      <protection hidden="1"/>
    </xf>
    <xf numFmtId="0" fontId="0" fillId="24" borderId="0" xfId="0" applyFill="1" applyBorder="1" applyAlignment="1">
      <alignment horizontal="right" vertical="center"/>
    </xf>
    <xf numFmtId="0" fontId="31" fillId="24" borderId="0" xfId="0" applyFont="1" applyFill="1" applyBorder="1" applyAlignment="1" applyProtection="1">
      <alignment vertical="center" shrinkToFit="1"/>
      <protection hidden="1"/>
    </xf>
    <xf numFmtId="0" fontId="31" fillId="24" borderId="58" xfId="0" applyFont="1" applyFill="1" applyBorder="1" applyAlignment="1" applyProtection="1">
      <alignment vertical="center" shrinkToFit="1"/>
      <protection hidden="1"/>
    </xf>
    <xf numFmtId="0" fontId="0" fillId="24" borderId="0" xfId="0" applyFont="1" applyFill="1" applyBorder="1" applyAlignment="1">
      <alignment vertical="center"/>
    </xf>
    <xf numFmtId="0" fontId="0" fillId="24" borderId="58" xfId="0" applyFont="1" applyFill="1" applyBorder="1" applyAlignment="1">
      <alignment vertical="center"/>
    </xf>
    <xf numFmtId="0" fontId="0" fillId="24" borderId="48" xfId="0" applyFill="1" applyBorder="1" applyAlignment="1">
      <alignment vertical="center"/>
    </xf>
    <xf numFmtId="0" fontId="0" fillId="24" borderId="16" xfId="0" applyFill="1" applyBorder="1" applyAlignment="1">
      <alignment vertical="center"/>
    </xf>
    <xf numFmtId="177" fontId="0" fillId="24" borderId="59" xfId="49" applyNumberFormat="1" applyFont="1" applyFill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0" fillId="0" borderId="45" xfId="0" applyBorder="1" applyAlignment="1">
      <alignment vertical="center"/>
    </xf>
    <xf numFmtId="0" fontId="34" fillId="24" borderId="17" xfId="0" applyFont="1" applyFill="1" applyBorder="1" applyAlignment="1" applyProtection="1">
      <alignment vertical="center"/>
      <protection hidden="1"/>
    </xf>
    <xf numFmtId="0" fontId="38" fillId="0" borderId="0" xfId="0" applyFont="1" applyAlignment="1">
      <alignment vertical="center"/>
    </xf>
    <xf numFmtId="0" fontId="6" fillId="0" borderId="15" xfId="62" applyFont="1" applyBorder="1" applyAlignment="1" applyProtection="1">
      <alignment horizontal="center" vertical="center" shrinkToFit="1"/>
      <protection hidden="1"/>
    </xf>
    <xf numFmtId="188" fontId="0" fillId="21" borderId="11" xfId="49" applyNumberFormat="1" applyFill="1" applyBorder="1" applyAlignment="1" applyProtection="1">
      <alignment horizontal="right" vertical="center" shrinkToFit="1"/>
      <protection hidden="1"/>
    </xf>
    <xf numFmtId="188" fontId="0" fillId="21" borderId="12" xfId="49" applyNumberFormat="1" applyFill="1" applyBorder="1" applyAlignment="1" applyProtection="1">
      <alignment horizontal="right" vertical="center" shrinkToFit="1"/>
      <protection hidden="1"/>
    </xf>
    <xf numFmtId="0" fontId="6" fillId="0" borderId="60" xfId="62" applyFont="1" applyBorder="1" applyAlignment="1" applyProtection="1">
      <alignment horizontal="center" vertical="center" shrinkToFit="1"/>
      <protection hidden="1"/>
    </xf>
    <xf numFmtId="0" fontId="0" fillId="0" borderId="61" xfId="62" applyFont="1" applyBorder="1" applyAlignment="1" applyProtection="1">
      <alignment horizontal="center" vertical="center" shrinkToFit="1"/>
      <protection hidden="1"/>
    </xf>
    <xf numFmtId="0" fontId="0" fillId="0" borderId="62" xfId="62" applyFont="1" applyBorder="1" applyAlignment="1" applyProtection="1">
      <alignment horizontal="center" vertical="center" shrinkToFit="1"/>
      <protection hidden="1"/>
    </xf>
    <xf numFmtId="0" fontId="0" fillId="0" borderId="63" xfId="62" applyFont="1" applyBorder="1" applyAlignment="1" applyProtection="1">
      <alignment horizontal="center" vertical="center" shrinkToFit="1"/>
      <protection hidden="1"/>
    </xf>
    <xf numFmtId="188" fontId="0" fillId="0" borderId="64" xfId="49" applyNumberFormat="1" applyFont="1" applyBorder="1" applyAlignment="1" applyProtection="1" quotePrefix="1">
      <alignment horizontal="right" vertical="center" shrinkToFit="1"/>
      <protection hidden="1"/>
    </xf>
    <xf numFmtId="189" fontId="0" fillId="0" borderId="12" xfId="61" applyNumberFormat="1" applyFont="1" applyBorder="1" applyAlignment="1" applyProtection="1" quotePrefix="1">
      <alignment horizontal="right" vertical="center" shrinkToFit="1"/>
      <protection hidden="1"/>
    </xf>
    <xf numFmtId="0" fontId="0" fillId="0" borderId="15" xfId="62" applyFont="1" applyBorder="1" applyAlignment="1" applyProtection="1">
      <alignment horizontal="center" vertical="center" shrinkToFit="1"/>
      <protection hidden="1"/>
    </xf>
    <xf numFmtId="0" fontId="0" fillId="0" borderId="16" xfId="0" applyBorder="1" applyAlignment="1" applyProtection="1">
      <alignment horizontal="center" vertical="center" shrinkToFit="1"/>
      <protection hidden="1"/>
    </xf>
    <xf numFmtId="0" fontId="0" fillId="0" borderId="0" xfId="0" applyAlignment="1" quotePrefix="1">
      <alignment vertical="center"/>
    </xf>
    <xf numFmtId="0" fontId="6" fillId="0" borderId="14" xfId="61" applyFont="1" applyBorder="1" applyAlignment="1" applyProtection="1">
      <alignment horizontal="center" vertical="center" shrinkToFit="1"/>
      <protection hidden="1"/>
    </xf>
    <xf numFmtId="0" fontId="6" fillId="0" borderId="48" xfId="61" applyFont="1" applyBorder="1" applyAlignment="1" applyProtection="1">
      <alignment horizontal="center" vertical="center" shrinkToFit="1"/>
      <protection hidden="1"/>
    </xf>
    <xf numFmtId="40" fontId="0" fillId="0" borderId="11" xfId="49" applyNumberFormat="1" applyFont="1" applyFill="1" applyBorder="1" applyAlignment="1" applyProtection="1">
      <alignment horizontal="right" vertical="center" shrinkToFit="1"/>
      <protection hidden="1"/>
    </xf>
    <xf numFmtId="0" fontId="0" fillId="21" borderId="33" xfId="0" applyFont="1" applyFill="1" applyBorder="1" applyAlignment="1">
      <alignment horizontal="center" vertical="center" shrinkToFit="1"/>
    </xf>
    <xf numFmtId="177" fontId="0" fillId="0" borderId="0" xfId="49" applyNumberFormat="1" applyAlignment="1">
      <alignment vertical="center"/>
    </xf>
    <xf numFmtId="177" fontId="0" fillId="0" borderId="10" xfId="49" applyNumberFormat="1" applyBorder="1" applyAlignment="1">
      <alignment horizontal="center" vertical="center"/>
    </xf>
    <xf numFmtId="177" fontId="0" fillId="0" borderId="35" xfId="49" applyNumberFormat="1" applyBorder="1" applyAlignment="1">
      <alignment vertical="center"/>
    </xf>
    <xf numFmtId="177" fontId="0" fillId="0" borderId="32" xfId="49" applyNumberFormat="1" applyBorder="1" applyAlignment="1">
      <alignment vertical="center"/>
    </xf>
    <xf numFmtId="177" fontId="0" fillId="0" borderId="30" xfId="49" applyNumberFormat="1" applyBorder="1" applyAlignment="1">
      <alignment vertical="center"/>
    </xf>
    <xf numFmtId="177" fontId="0" fillId="0" borderId="33" xfId="49" applyNumberFormat="1" applyFill="1" applyBorder="1" applyAlignment="1">
      <alignment vertical="center"/>
    </xf>
    <xf numFmtId="177" fontId="0" fillId="0" borderId="10" xfId="49" applyNumberFormat="1" applyFill="1" applyBorder="1" applyAlignment="1">
      <alignment vertical="center"/>
    </xf>
    <xf numFmtId="177" fontId="0" fillId="0" borderId="0" xfId="49" applyNumberFormat="1" applyBorder="1" applyAlignment="1">
      <alignment vertical="center"/>
    </xf>
    <xf numFmtId="177" fontId="0" fillId="0" borderId="28" xfId="49" applyNumberFormat="1" applyFont="1" applyBorder="1" applyAlignment="1">
      <alignment vertical="center"/>
    </xf>
    <xf numFmtId="177" fontId="0" fillId="0" borderId="0" xfId="49" applyNumberFormat="1" applyAlignment="1">
      <alignment horizontal="left" vertical="center"/>
    </xf>
    <xf numFmtId="177" fontId="0" fillId="0" borderId="0" xfId="49" applyNumberFormat="1" applyFont="1" applyFill="1" applyBorder="1" applyAlignment="1">
      <alignment vertical="center"/>
    </xf>
    <xf numFmtId="177" fontId="0" fillId="24" borderId="59" xfId="49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9" fontId="0" fillId="0" borderId="0" xfId="49" applyNumberFormat="1" applyFont="1" applyFill="1" applyBorder="1" applyAlignment="1" applyProtection="1">
      <alignment vertical="center" shrinkToFit="1"/>
      <protection hidden="1" locked="0"/>
    </xf>
    <xf numFmtId="0" fontId="7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shrinkToFit="1"/>
    </xf>
    <xf numFmtId="0" fontId="0" fillId="24" borderId="10" xfId="0" applyFill="1" applyBorder="1" applyAlignment="1">
      <alignment horizontal="center" vertical="center"/>
    </xf>
    <xf numFmtId="176" fontId="0" fillId="24" borderId="35" xfId="0" applyNumberFormat="1" applyFill="1" applyBorder="1" applyAlignment="1">
      <alignment vertical="center"/>
    </xf>
    <xf numFmtId="176" fontId="0" fillId="24" borderId="32" xfId="0" applyNumberFormat="1" applyFill="1" applyBorder="1" applyAlignment="1">
      <alignment vertical="center"/>
    </xf>
    <xf numFmtId="176" fontId="0" fillId="24" borderId="30" xfId="0" applyNumberFormat="1" applyFill="1" applyBorder="1" applyAlignment="1">
      <alignment vertical="center"/>
    </xf>
    <xf numFmtId="0" fontId="0" fillId="24" borderId="33" xfId="0" applyFont="1" applyFill="1" applyBorder="1" applyAlignment="1">
      <alignment horizontal="center" vertical="center" shrinkToFit="1"/>
    </xf>
    <xf numFmtId="0" fontId="33" fillId="24" borderId="36" xfId="0" applyFont="1" applyFill="1" applyBorder="1" applyAlignment="1">
      <alignment horizontal="center" vertical="center" wrapText="1"/>
    </xf>
    <xf numFmtId="0" fontId="6" fillId="24" borderId="33" xfId="0" applyFont="1" applyFill="1" applyBorder="1" applyAlignment="1">
      <alignment horizontal="center" vertical="center" wrapText="1"/>
    </xf>
    <xf numFmtId="176" fontId="0" fillId="24" borderId="28" xfId="0" applyNumberFormat="1" applyFont="1" applyFill="1" applyBorder="1" applyAlignment="1">
      <alignment vertical="center" shrinkToFit="1"/>
    </xf>
    <xf numFmtId="176" fontId="0" fillId="24" borderId="10" xfId="0" applyNumberFormat="1" applyFill="1" applyBorder="1" applyAlignment="1">
      <alignment vertical="center" shrinkToFit="1"/>
    </xf>
    <xf numFmtId="177" fontId="0" fillId="24" borderId="28" xfId="49" applyNumberFormat="1" applyFont="1" applyFill="1" applyBorder="1" applyAlignment="1">
      <alignment vertical="center"/>
    </xf>
    <xf numFmtId="0" fontId="7" fillId="24" borderId="10" xfId="61" applyFont="1" applyFill="1" applyBorder="1" applyAlignment="1" applyProtection="1">
      <alignment vertical="center" shrinkToFit="1"/>
      <protection hidden="1" locked="0"/>
    </xf>
    <xf numFmtId="0" fontId="0" fillId="0" borderId="0" xfId="0" applyFont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59" xfId="62" applyFont="1" applyBorder="1" applyAlignment="1" applyProtection="1">
      <alignment horizontal="center" vertical="center" shrinkToFit="1"/>
      <protection hidden="1"/>
    </xf>
    <xf numFmtId="0" fontId="0" fillId="0" borderId="68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190" fontId="0" fillId="0" borderId="13" xfId="0" applyNumberFormat="1" applyBorder="1" applyAlignment="1" applyProtection="1">
      <alignment horizontal="right" vertical="center"/>
      <protection hidden="1"/>
    </xf>
    <xf numFmtId="0" fontId="0" fillId="0" borderId="37" xfId="62" applyFont="1" applyBorder="1" applyAlignment="1" applyProtection="1">
      <alignment horizontal="center" vertical="center" shrinkToFit="1"/>
      <protection hidden="1"/>
    </xf>
    <xf numFmtId="0" fontId="0" fillId="0" borderId="16" xfId="62" applyFont="1" applyBorder="1" applyAlignment="1" applyProtection="1">
      <alignment horizontal="center" vertical="center" shrinkToFit="1"/>
      <protection hidden="1"/>
    </xf>
    <xf numFmtId="188" fontId="0" fillId="0" borderId="40" xfId="49" applyNumberFormat="1" applyBorder="1" applyAlignment="1" applyProtection="1">
      <alignment horizontal="right" vertical="center" shrinkToFit="1"/>
      <protection hidden="1"/>
    </xf>
    <xf numFmtId="188" fontId="0" fillId="0" borderId="12" xfId="49" applyNumberFormat="1" applyBorder="1" applyAlignment="1" applyProtection="1">
      <alignment horizontal="right" vertical="center" shrinkToFit="1"/>
      <protection hidden="1"/>
    </xf>
    <xf numFmtId="188" fontId="0" fillId="0" borderId="13" xfId="49" applyNumberFormat="1" applyBorder="1" applyAlignment="1" applyProtection="1">
      <alignment horizontal="right" vertical="center" shrinkToFit="1"/>
      <protection hidden="1"/>
    </xf>
    <xf numFmtId="190" fontId="0" fillId="0" borderId="40" xfId="0" applyNumberFormat="1" applyBorder="1" applyAlignment="1" applyProtection="1">
      <alignment horizontal="right" vertical="center"/>
      <protection hidden="1"/>
    </xf>
    <xf numFmtId="190" fontId="0" fillId="0" borderId="12" xfId="0" applyNumberFormat="1" applyBorder="1" applyAlignment="1" applyProtection="1">
      <alignment horizontal="right" vertical="center"/>
      <protection hidden="1"/>
    </xf>
    <xf numFmtId="176" fontId="0" fillId="0" borderId="0" xfId="0" applyNumberFormat="1" applyBorder="1" applyAlignment="1">
      <alignment horizontal="right" vertical="center" shrinkToFit="1"/>
    </xf>
    <xf numFmtId="177" fontId="0" fillId="0" borderId="0" xfId="49" applyNumberFormat="1" applyBorder="1" applyAlignment="1">
      <alignment horizontal="right" vertical="center"/>
    </xf>
    <xf numFmtId="179" fontId="0" fillId="0" borderId="0" xfId="49" applyNumberFormat="1" applyFill="1" applyBorder="1" applyAlignment="1">
      <alignment vertical="center"/>
    </xf>
    <xf numFmtId="179" fontId="0" fillId="0" borderId="0" xfId="49" applyNumberFormat="1" applyBorder="1" applyAlignment="1">
      <alignment horizontal="center" vertical="center" shrinkToFit="1"/>
    </xf>
    <xf numFmtId="0" fontId="0" fillId="21" borderId="16" xfId="0" applyFill="1" applyBorder="1" applyAlignment="1">
      <alignment horizontal="left" vertical="center"/>
    </xf>
    <xf numFmtId="0" fontId="0" fillId="0" borderId="14" xfId="62" applyFont="1" applyBorder="1" applyAlignment="1" applyProtection="1">
      <alignment horizontal="center" vertical="center" wrapText="1" shrinkToFit="1"/>
      <protection hidden="1"/>
    </xf>
    <xf numFmtId="0" fontId="0" fillId="0" borderId="48" xfId="62" applyFont="1" applyBorder="1" applyAlignment="1" applyProtection="1">
      <alignment horizontal="center" vertical="center" shrinkToFit="1"/>
      <protection hidden="1"/>
    </xf>
    <xf numFmtId="0" fontId="0" fillId="0" borderId="15" xfId="61" applyFont="1" applyBorder="1" applyAlignment="1" applyProtection="1">
      <alignment horizontal="center" vertical="center" shrinkToFit="1"/>
      <protection hidden="1"/>
    </xf>
    <xf numFmtId="0" fontId="0" fillId="0" borderId="16" xfId="61" applyFont="1" applyBorder="1" applyAlignment="1" applyProtection="1">
      <alignment horizontal="center" vertical="center" shrinkToFit="1"/>
      <protection hidden="1"/>
    </xf>
    <xf numFmtId="0" fontId="0" fillId="0" borderId="15" xfId="62" applyFont="1" applyBorder="1" applyAlignment="1" applyProtection="1">
      <alignment horizontal="center" vertical="center" wrapText="1" shrinkToFit="1"/>
      <protection hidden="1"/>
    </xf>
    <xf numFmtId="0" fontId="0" fillId="0" borderId="16" xfId="62" applyFont="1" applyBorder="1" applyAlignment="1" applyProtection="1">
      <alignment horizontal="center" vertical="center" wrapText="1" shrinkToFit="1"/>
      <protection hidden="1"/>
    </xf>
    <xf numFmtId="0" fontId="31" fillId="0" borderId="69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28" fillId="24" borderId="14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1" fillId="21" borderId="11" xfId="0" applyFont="1" applyFill="1" applyBorder="1" applyAlignment="1">
      <alignment horizontal="left" vertical="top" wrapText="1" shrinkToFit="1"/>
    </xf>
    <xf numFmtId="0" fontId="21" fillId="21" borderId="12" xfId="0" applyFont="1" applyFill="1" applyBorder="1" applyAlignment="1">
      <alignment horizontal="left" vertical="top" shrinkToFit="1"/>
    </xf>
    <xf numFmtId="0" fontId="21" fillId="21" borderId="13" xfId="0" applyFont="1" applyFill="1" applyBorder="1" applyAlignment="1">
      <alignment horizontal="left" vertical="top" shrinkToFit="1"/>
    </xf>
    <xf numFmtId="177" fontId="27" fillId="21" borderId="11" xfId="49" applyNumberFormat="1" applyFont="1" applyFill="1" applyBorder="1" applyAlignment="1">
      <alignment horizontal="center" vertical="center" shrinkToFit="1"/>
    </xf>
    <xf numFmtId="177" fontId="27" fillId="21" borderId="12" xfId="49" applyNumberFormat="1" applyFont="1" applyFill="1" applyBorder="1" applyAlignment="1">
      <alignment horizontal="center" vertical="center" shrinkToFit="1"/>
    </xf>
    <xf numFmtId="177" fontId="27" fillId="21" borderId="13" xfId="49" applyNumberFormat="1" applyFont="1" applyFill="1" applyBorder="1" applyAlignment="1">
      <alignment horizontal="center" vertical="center" shrinkToFit="1"/>
    </xf>
    <xf numFmtId="185" fontId="29" fillId="0" borderId="10" xfId="49" applyNumberFormat="1" applyFont="1" applyBorder="1" applyAlignment="1" applyProtection="1">
      <alignment horizontal="center" vertical="center" shrinkToFit="1"/>
      <protection/>
    </xf>
    <xf numFmtId="0" fontId="0" fillId="0" borderId="10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21" borderId="11" xfId="0" applyFont="1" applyFill="1" applyBorder="1" applyAlignment="1">
      <alignment horizontal="left" vertical="center" shrinkToFit="1"/>
    </xf>
    <xf numFmtId="0" fontId="0" fillId="21" borderId="12" xfId="0" applyFont="1" applyFill="1" applyBorder="1" applyAlignment="1">
      <alignment horizontal="left" vertical="center" shrinkToFit="1"/>
    </xf>
    <xf numFmtId="0" fontId="0" fillId="21" borderId="13" xfId="0" applyFont="1" applyFill="1" applyBorder="1" applyAlignment="1">
      <alignment horizontal="left" vertical="center" shrinkToFit="1"/>
    </xf>
    <xf numFmtId="0" fontId="0" fillId="21" borderId="11" xfId="0" applyFont="1" applyFill="1" applyBorder="1" applyAlignment="1">
      <alignment horizontal="left" vertical="center" shrinkToFit="1"/>
    </xf>
    <xf numFmtId="0" fontId="0" fillId="21" borderId="12" xfId="0" applyFont="1" applyFill="1" applyBorder="1" applyAlignment="1">
      <alignment horizontal="left" vertical="center" shrinkToFit="1"/>
    </xf>
    <xf numFmtId="0" fontId="0" fillId="21" borderId="13" xfId="0" applyFont="1" applyFill="1" applyBorder="1" applyAlignment="1">
      <alignment horizontal="left" vertical="center" shrinkToFit="1"/>
    </xf>
    <xf numFmtId="0" fontId="0" fillId="21" borderId="11" xfId="0" applyFont="1" applyFill="1" applyBorder="1" applyAlignment="1">
      <alignment horizontal="left" vertical="center" wrapText="1"/>
    </xf>
    <xf numFmtId="0" fontId="0" fillId="21" borderId="12" xfId="0" applyFont="1" applyFill="1" applyBorder="1" applyAlignment="1">
      <alignment horizontal="left" vertical="center" wrapText="1"/>
    </xf>
    <xf numFmtId="0" fontId="0" fillId="21" borderId="13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48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21" borderId="11" xfId="0" applyFont="1" applyFill="1" applyBorder="1" applyAlignment="1">
      <alignment horizontal="center" vertical="center" wrapText="1"/>
    </xf>
    <xf numFmtId="0" fontId="0" fillId="21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182" fontId="0" fillId="0" borderId="71" xfId="0" applyNumberFormat="1" applyBorder="1" applyAlignment="1">
      <alignment horizontal="center" vertical="center"/>
    </xf>
    <xf numFmtId="182" fontId="0" fillId="0" borderId="54" xfId="0" applyNumberFormat="1" applyBorder="1" applyAlignment="1">
      <alignment horizontal="center" vertical="center"/>
    </xf>
    <xf numFmtId="182" fontId="0" fillId="0" borderId="72" xfId="0" applyNumberFormat="1" applyBorder="1" applyAlignment="1">
      <alignment horizontal="center" vertical="center"/>
    </xf>
    <xf numFmtId="40" fontId="7" fillId="21" borderId="10" xfId="49" applyNumberFormat="1" applyFont="1" applyFill="1" applyBorder="1" applyAlignment="1" applyProtection="1">
      <alignment horizontal="center" vertical="center" shrinkToFit="1"/>
      <protection hidden="1" locked="0"/>
    </xf>
    <xf numFmtId="40" fontId="31" fillId="24" borderId="11" xfId="0" applyNumberFormat="1" applyFont="1" applyFill="1" applyBorder="1" applyAlignment="1" applyProtection="1">
      <alignment horizontal="right" vertical="center" shrinkToFit="1"/>
      <protection hidden="1"/>
    </xf>
    <xf numFmtId="40" fontId="31" fillId="24" borderId="12" xfId="0" applyNumberFormat="1" applyFont="1" applyFill="1" applyBorder="1" applyAlignment="1" applyProtection="1">
      <alignment horizontal="right" vertical="center" shrinkToFit="1"/>
      <protection hidden="1"/>
    </xf>
    <xf numFmtId="0" fontId="31" fillId="24" borderId="0" xfId="0" applyFont="1" applyFill="1" applyBorder="1" applyAlignment="1" applyProtection="1">
      <alignment horizontal="center" vertical="center" shrinkToFit="1"/>
      <protection hidden="1"/>
    </xf>
    <xf numFmtId="179" fontId="0" fillId="0" borderId="0" xfId="49" applyNumberFormat="1" applyBorder="1" applyAlignment="1">
      <alignment horizontal="center" vertical="center"/>
    </xf>
    <xf numFmtId="0" fontId="7" fillId="0" borderId="10" xfId="61" applyFont="1" applyFill="1" applyBorder="1" applyAlignment="1" applyProtection="1">
      <alignment horizontal="center" vertical="center" wrapText="1" shrinkToFit="1"/>
      <protection hidden="1"/>
    </xf>
    <xf numFmtId="185" fontId="7" fillId="3" borderId="10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35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7" fillId="0" borderId="10" xfId="61" applyFont="1" applyFill="1" applyBorder="1" applyAlignment="1" applyProtection="1">
      <alignment horizontal="center" vertical="center" shrinkToFit="1"/>
      <protection hidden="1"/>
    </xf>
    <xf numFmtId="0" fontId="0" fillId="21" borderId="12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0" fillId="0" borderId="11" xfId="62" applyFont="1" applyBorder="1" applyAlignment="1" applyProtection="1">
      <alignment horizontal="center" vertical="center" shrinkToFit="1"/>
      <protection hidden="1"/>
    </xf>
    <xf numFmtId="0" fontId="0" fillId="0" borderId="12" xfId="62" applyFont="1" applyBorder="1" applyAlignment="1" applyProtection="1">
      <alignment horizontal="center" vertical="center" shrinkToFit="1"/>
      <protection hidden="1"/>
    </xf>
    <xf numFmtId="179" fontId="36" fillId="3" borderId="11" xfId="0" applyNumberFormat="1" applyFont="1" applyFill="1" applyBorder="1" applyAlignment="1" applyProtection="1">
      <alignment horizontal="right" vertical="center" shrinkToFit="1"/>
      <protection hidden="1"/>
    </xf>
    <xf numFmtId="0" fontId="36" fillId="3" borderId="12" xfId="0" applyFont="1" applyFill="1" applyBorder="1" applyAlignment="1" applyProtection="1">
      <alignment horizontal="right" vertical="center" shrinkToFit="1"/>
      <protection hidden="1"/>
    </xf>
    <xf numFmtId="40" fontId="31" fillId="24" borderId="11" xfId="49" applyNumberFormat="1" applyFont="1" applyFill="1" applyBorder="1" applyAlignment="1" applyProtection="1">
      <alignment horizontal="right" vertical="center" shrinkToFit="1"/>
      <protection hidden="1"/>
    </xf>
    <xf numFmtId="40" fontId="31" fillId="24" borderId="12" xfId="49" applyNumberFormat="1" applyFont="1" applyFill="1" applyBorder="1" applyAlignment="1" applyProtection="1">
      <alignment horizontal="right" vertical="center" shrinkToFit="1"/>
      <protection hidden="1"/>
    </xf>
    <xf numFmtId="0" fontId="32" fillId="0" borderId="0" xfId="0" applyFont="1" applyBorder="1" applyAlignment="1" applyProtection="1">
      <alignment horizontal="right" vertical="center" shrinkToFit="1"/>
      <protection hidden="1"/>
    </xf>
    <xf numFmtId="0" fontId="27" fillId="0" borderId="0" xfId="0" applyFont="1" applyAlignment="1">
      <alignment horizontal="left" vertical="center" wrapText="1"/>
    </xf>
    <xf numFmtId="0" fontId="7" fillId="21" borderId="10" xfId="61" applyFont="1" applyFill="1" applyBorder="1" applyAlignment="1" applyProtection="1">
      <alignment horizontal="center" vertical="center" shrinkToFit="1"/>
      <protection hidden="1" locked="0"/>
    </xf>
    <xf numFmtId="0" fontId="0" fillId="0" borderId="74" xfId="62" applyFont="1" applyBorder="1" applyAlignment="1" applyProtection="1">
      <alignment horizontal="center" vertical="center" shrinkToFit="1"/>
      <protection hidden="1"/>
    </xf>
    <xf numFmtId="0" fontId="0" fillId="0" borderId="40" xfId="62" applyFont="1" applyBorder="1" applyAlignment="1" applyProtection="1">
      <alignment horizontal="center" vertical="center" shrinkToFit="1"/>
      <protection hidden="1"/>
    </xf>
    <xf numFmtId="0" fontId="0" fillId="0" borderId="13" xfId="62" applyFont="1" applyBorder="1" applyAlignment="1" applyProtection="1">
      <alignment horizontal="center" vertical="center" shrinkToFit="1"/>
      <protection hidden="1"/>
    </xf>
    <xf numFmtId="0" fontId="0" fillId="0" borderId="0" xfId="61" applyFont="1" applyFill="1" applyBorder="1" applyAlignment="1" applyProtection="1">
      <alignment horizontal="center" vertical="center" wrapText="1" shrinkToFit="1"/>
      <protection hidden="1"/>
    </xf>
    <xf numFmtId="0" fontId="26" fillId="0" borderId="0" xfId="61" applyFont="1" applyFill="1" applyBorder="1" applyAlignment="1" applyProtection="1">
      <alignment horizontal="right" vertical="center" shrinkToFit="1"/>
      <protection hidden="1" locked="0"/>
    </xf>
    <xf numFmtId="0" fontId="35" fillId="24" borderId="0" xfId="0" applyFont="1" applyFill="1" applyBorder="1" applyAlignment="1" applyProtection="1">
      <alignment horizontal="center" vertical="center" shrinkToFit="1"/>
      <protection hidden="1"/>
    </xf>
    <xf numFmtId="179" fontId="31" fillId="24" borderId="11" xfId="49" applyNumberFormat="1" applyFont="1" applyFill="1" applyBorder="1" applyAlignment="1">
      <alignment horizontal="right" vertical="center"/>
    </xf>
    <xf numFmtId="179" fontId="31" fillId="24" borderId="12" xfId="49" applyNumberFormat="1" applyFont="1" applyFill="1" applyBorder="1" applyAlignment="1">
      <alignment horizontal="right" vertical="center"/>
    </xf>
    <xf numFmtId="0" fontId="0" fillId="24" borderId="16" xfId="0" applyFill="1" applyBorder="1" applyAlignment="1">
      <alignment horizontal="left" vertical="center"/>
    </xf>
    <xf numFmtId="40" fontId="7" fillId="24" borderId="10" xfId="49" applyNumberFormat="1" applyFont="1" applyFill="1" applyBorder="1" applyAlignment="1" applyProtection="1">
      <alignment horizontal="center" vertical="center" shrinkToFit="1"/>
      <protection hidden="1" locked="0"/>
    </xf>
    <xf numFmtId="0" fontId="7" fillId="24" borderId="10" xfId="61" applyFont="1" applyFill="1" applyBorder="1" applyAlignment="1" applyProtection="1">
      <alignment horizontal="center" vertical="center" shrinkToFit="1"/>
      <protection hidden="1" locked="0"/>
    </xf>
    <xf numFmtId="0" fontId="0" fillId="0" borderId="0" xfId="0" applyFont="1" applyAlignment="1">
      <alignment horizontal="left" vertical="center" wrapText="1"/>
    </xf>
    <xf numFmtId="0" fontId="0" fillId="24" borderId="12" xfId="0" applyFill="1" applyBorder="1" applyAlignment="1">
      <alignment horizontal="left" vertical="center"/>
    </xf>
    <xf numFmtId="179" fontId="0" fillId="0" borderId="11" xfId="49" applyNumberFormat="1" applyBorder="1" applyAlignment="1">
      <alignment horizontal="center" vertical="center"/>
    </xf>
    <xf numFmtId="179" fontId="0" fillId="0" borderId="12" xfId="49" applyNumberFormat="1" applyBorder="1" applyAlignment="1">
      <alignment horizontal="center" vertical="center"/>
    </xf>
    <xf numFmtId="179" fontId="0" fillId="0" borderId="13" xfId="49" applyNumberFormat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left" vertical="center" shrinkToFit="1"/>
    </xf>
    <xf numFmtId="0" fontId="0" fillId="24" borderId="12" xfId="0" applyFont="1" applyFill="1" applyBorder="1" applyAlignment="1">
      <alignment horizontal="left" vertical="center" shrinkToFit="1"/>
    </xf>
    <xf numFmtId="0" fontId="0" fillId="24" borderId="13" xfId="0" applyFont="1" applyFill="1" applyBorder="1" applyAlignment="1">
      <alignment horizontal="left" vertical="center" shrinkToFit="1"/>
    </xf>
    <xf numFmtId="0" fontId="0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21" fillId="24" borderId="11" xfId="0" applyFont="1" applyFill="1" applyBorder="1" applyAlignment="1">
      <alignment horizontal="left" vertical="top" wrapText="1" shrinkToFit="1"/>
    </xf>
    <xf numFmtId="0" fontId="21" fillId="24" borderId="12" xfId="0" applyFont="1" applyFill="1" applyBorder="1" applyAlignment="1">
      <alignment horizontal="left" vertical="top" shrinkToFit="1"/>
    </xf>
    <xf numFmtId="0" fontId="21" fillId="24" borderId="13" xfId="0" applyFont="1" applyFill="1" applyBorder="1" applyAlignment="1">
      <alignment horizontal="left" vertical="top" shrinkToFit="1"/>
    </xf>
    <xf numFmtId="177" fontId="27" fillId="24" borderId="11" xfId="49" applyNumberFormat="1" applyFont="1" applyFill="1" applyBorder="1" applyAlignment="1">
      <alignment horizontal="center" vertical="center" shrinkToFit="1"/>
    </xf>
    <xf numFmtId="177" fontId="27" fillId="24" borderId="12" xfId="49" applyNumberFormat="1" applyFont="1" applyFill="1" applyBorder="1" applyAlignment="1">
      <alignment horizontal="center" vertical="center" shrinkToFit="1"/>
    </xf>
    <xf numFmtId="177" fontId="27" fillId="24" borderId="13" xfId="49" applyNumberFormat="1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導入計画産業車両用" xfId="61"/>
    <cellStyle name="標準_導入計画産業車両用_060803認定申請書式_認定書式（記入例）" xfId="62"/>
    <cellStyle name="Followed Hyperlink" xfId="63"/>
    <cellStyle name="良い" xfId="64"/>
  </cellStyles>
  <dxfs count="1"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152400</xdr:colOff>
      <xdr:row>1</xdr:row>
      <xdr:rowOff>28575</xdr:rowOff>
    </xdr:from>
    <xdr:to>
      <xdr:col>20</xdr:col>
      <xdr:colOff>276225</xdr:colOff>
      <xdr:row>3</xdr:row>
      <xdr:rowOff>38100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1544300" y="304800"/>
          <a:ext cx="1609725" cy="5429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ＭＳ ゴシック"/>
              <a:ea typeface="ＭＳ ゴシック"/>
              <a:cs typeface="ＭＳ ゴシック"/>
            </a:rPr>
            <a:t>記入見本は
下記タブ参照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20</xdr:row>
      <xdr:rowOff>276225</xdr:rowOff>
    </xdr:from>
    <xdr:to>
      <xdr:col>18</xdr:col>
      <xdr:colOff>104775</xdr:colOff>
      <xdr:row>27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829175" y="5619750"/>
          <a:ext cx="6667500" cy="19431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　　　　　　　　　　記入例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記入例は、事業所内に倉庫があり、電力契約は１事業所として１契約（高圧Ａ、低圧）
エンジンフォークリフトは５台あり、すでに1台電動フォークリフト導入済。
今回エンジン式４台そのうち、２台を電動フォークリフトに代替する。
燃料（軽油）はインタンクで購入し、各フォークリフト毎に給油管理（給油量が分かる帳票類はこのインタンク購入分の請求書1年分を添付）</a:t>
          </a:r>
        </a:p>
      </xdr:txBody>
    </xdr:sp>
    <xdr:clientData/>
  </xdr:twoCellAnchor>
  <xdr:twoCellAnchor>
    <xdr:from>
      <xdr:col>9</xdr:col>
      <xdr:colOff>57150</xdr:colOff>
      <xdr:row>5</xdr:row>
      <xdr:rowOff>123825</xdr:rowOff>
    </xdr:from>
    <xdr:to>
      <xdr:col>11</xdr:col>
      <xdr:colOff>123825</xdr:colOff>
      <xdr:row>7</xdr:row>
      <xdr:rowOff>66675</xdr:rowOff>
    </xdr:to>
    <xdr:sp>
      <xdr:nvSpPr>
        <xdr:cNvPr id="2" name="AutoShape 3"/>
        <xdr:cNvSpPr>
          <a:spLocks/>
        </xdr:cNvSpPr>
      </xdr:nvSpPr>
      <xdr:spPr>
        <a:xfrm>
          <a:off x="5876925" y="1238250"/>
          <a:ext cx="1304925" cy="476250"/>
        </a:xfrm>
        <a:prstGeom prst="wedgeRectCallout">
          <a:avLst>
            <a:gd name="adj1" fmla="val -267518"/>
            <a:gd name="adj2" fmla="val 278000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代替車輌に「１」を入力</a:t>
          </a:r>
        </a:p>
      </xdr:txBody>
    </xdr:sp>
    <xdr:clientData fPrintsWithSheet="0"/>
  </xdr:twoCellAnchor>
  <xdr:twoCellAnchor>
    <xdr:from>
      <xdr:col>8</xdr:col>
      <xdr:colOff>581025</xdr:colOff>
      <xdr:row>53</xdr:row>
      <xdr:rowOff>66675</xdr:rowOff>
    </xdr:from>
    <xdr:to>
      <xdr:col>14</xdr:col>
      <xdr:colOff>323850</xdr:colOff>
      <xdr:row>55</xdr:row>
      <xdr:rowOff>95250</xdr:rowOff>
    </xdr:to>
    <xdr:sp>
      <xdr:nvSpPr>
        <xdr:cNvPr id="3" name="AutoShape 4"/>
        <xdr:cNvSpPr>
          <a:spLocks/>
        </xdr:cNvSpPr>
      </xdr:nvSpPr>
      <xdr:spPr>
        <a:xfrm>
          <a:off x="5781675" y="15440025"/>
          <a:ext cx="3457575" cy="628650"/>
        </a:xfrm>
        <a:prstGeom prst="wedgeRectCallout">
          <a:avLst>
            <a:gd name="adj1" fmla="val -80351"/>
            <a:gd name="adj2" fmla="val -175532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事業所（倉庫）の状況説明を記入
または。「子メーター別に管理」、「他社倉庫」など、特記事項を記入願います。</a:t>
          </a:r>
        </a:p>
      </xdr:txBody>
    </xdr:sp>
    <xdr:clientData fPrintsWithSheet="0"/>
  </xdr:twoCellAnchor>
  <xdr:twoCellAnchor>
    <xdr:from>
      <xdr:col>1</xdr:col>
      <xdr:colOff>104775</xdr:colOff>
      <xdr:row>1</xdr:row>
      <xdr:rowOff>19050</xdr:rowOff>
    </xdr:from>
    <xdr:to>
      <xdr:col>3</xdr:col>
      <xdr:colOff>114300</xdr:colOff>
      <xdr:row>2</xdr:row>
      <xdr:rowOff>190500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23850" y="295275"/>
          <a:ext cx="1724025" cy="4381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</a:rPr>
            <a:t>記入見本</a:t>
          </a:r>
        </a:p>
      </xdr:txBody>
    </xdr:sp>
    <xdr:clientData/>
  </xdr:twoCellAnchor>
  <xdr:twoCellAnchor>
    <xdr:from>
      <xdr:col>16</xdr:col>
      <xdr:colOff>76200</xdr:colOff>
      <xdr:row>1</xdr:row>
      <xdr:rowOff>152400</xdr:rowOff>
    </xdr:from>
    <xdr:to>
      <xdr:col>18</xdr:col>
      <xdr:colOff>561975</xdr:colOff>
      <xdr:row>3</xdr:row>
      <xdr:rowOff>57150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0229850" y="428625"/>
          <a:ext cx="1724025" cy="4381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</a:rPr>
            <a:t>記入見本</a:t>
          </a:r>
        </a:p>
      </xdr:txBody>
    </xdr:sp>
    <xdr:clientData/>
  </xdr:twoCellAnchor>
  <xdr:twoCellAnchor>
    <xdr:from>
      <xdr:col>16</xdr:col>
      <xdr:colOff>85725</xdr:colOff>
      <xdr:row>29</xdr:row>
      <xdr:rowOff>0</xdr:rowOff>
    </xdr:from>
    <xdr:to>
      <xdr:col>18</xdr:col>
      <xdr:colOff>571500</xdr:colOff>
      <xdr:row>30</xdr:row>
      <xdr:rowOff>142875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10239375" y="8001000"/>
          <a:ext cx="1724025" cy="4381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</a:rPr>
            <a:t>記入見本</a:t>
          </a:r>
        </a:p>
      </xdr:txBody>
    </xdr:sp>
    <xdr:clientData/>
  </xdr:twoCellAnchor>
  <xdr:twoCellAnchor>
    <xdr:from>
      <xdr:col>1</xdr:col>
      <xdr:colOff>352425</xdr:colOff>
      <xdr:row>28</xdr:row>
      <xdr:rowOff>285750</xdr:rowOff>
    </xdr:from>
    <xdr:to>
      <xdr:col>3</xdr:col>
      <xdr:colOff>361950</xdr:colOff>
      <xdr:row>30</xdr:row>
      <xdr:rowOff>133350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571500" y="7991475"/>
          <a:ext cx="1724025" cy="4381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</a:rPr>
            <a:t>記入見本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E83"/>
  <sheetViews>
    <sheetView tabSelected="1" view="pageBreakPreview" zoomScale="85" zoomScaleNormal="70" zoomScaleSheetLayoutView="85" zoomScalePageLayoutView="0" workbookViewId="0" topLeftCell="A1">
      <selection activeCell="D8" sqref="D8"/>
    </sheetView>
  </sheetViews>
  <sheetFormatPr defaultColWidth="9.00390625" defaultRowHeight="13.5"/>
  <cols>
    <col min="1" max="1" width="2.875" style="0" customWidth="1"/>
    <col min="2" max="2" width="14.625" style="0" customWidth="1"/>
    <col min="3" max="3" width="7.875" style="5" customWidth="1"/>
    <col min="4" max="5" width="7.125" style="2" customWidth="1"/>
    <col min="6" max="6" width="12.375" style="0" customWidth="1"/>
    <col min="7" max="18" width="8.125" style="0" customWidth="1"/>
    <col min="19" max="19" width="10.125" style="29" customWidth="1"/>
    <col min="20" max="41" width="9.375" style="0" customWidth="1"/>
    <col min="42" max="44" width="13.00390625" style="0" customWidth="1"/>
    <col min="45" max="45" width="12.125" style="0" customWidth="1"/>
    <col min="46" max="49" width="10.875" style="0" customWidth="1"/>
    <col min="55" max="55" width="3.00390625" style="0" customWidth="1"/>
    <col min="56" max="56" width="12.375" style="0" customWidth="1"/>
    <col min="57" max="57" width="3.625" style="0" customWidth="1"/>
    <col min="58" max="58" width="11.50390625" style="0" customWidth="1"/>
    <col min="59" max="59" width="4.125" style="0" customWidth="1"/>
    <col min="61" max="61" width="4.125" style="0" customWidth="1"/>
    <col min="64" max="64" width="3.75390625" style="0" customWidth="1"/>
    <col min="65" max="65" width="6.875" style="0" customWidth="1"/>
    <col min="66" max="66" width="20.25390625" style="0" customWidth="1"/>
    <col min="67" max="67" width="3.75390625" style="0" customWidth="1"/>
    <col min="68" max="68" width="15.75390625" style="0" customWidth="1"/>
    <col min="69" max="69" width="3.75390625" style="0" customWidth="1"/>
    <col min="70" max="70" width="9.25390625" style="0" customWidth="1"/>
    <col min="71" max="71" width="5.625" style="0" customWidth="1"/>
    <col min="72" max="72" width="13.50390625" style="0" customWidth="1"/>
    <col min="73" max="73" width="11.00390625" style="0" customWidth="1"/>
    <col min="74" max="74" width="3.75390625" style="0" customWidth="1"/>
    <col min="75" max="75" width="11.00390625" style="0" customWidth="1"/>
    <col min="76" max="76" width="3.75390625" style="0" customWidth="1"/>
    <col min="77" max="77" width="12.625" style="0" customWidth="1"/>
    <col min="78" max="94" width="3.75390625" style="0" customWidth="1"/>
  </cols>
  <sheetData>
    <row r="1" ht="21.75" thickBot="1">
      <c r="B1" s="209" t="s">
        <v>137</v>
      </c>
    </row>
    <row r="2" spans="2:46" ht="21" customHeight="1">
      <c r="B2" s="335" t="s">
        <v>146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AP2" s="255" t="s">
        <v>12</v>
      </c>
      <c r="AQ2" s="256" t="s">
        <v>112</v>
      </c>
      <c r="AR2" s="256" t="s">
        <v>168</v>
      </c>
      <c r="AS2" s="256" t="s">
        <v>2</v>
      </c>
      <c r="AT2" s="257" t="s">
        <v>19</v>
      </c>
    </row>
    <row r="3" spans="2:46" ht="21" customHeight="1" thickBo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AP3" s="258">
        <v>37.7</v>
      </c>
      <c r="AQ3" s="259">
        <v>34.6</v>
      </c>
      <c r="AR3" s="259">
        <v>50.8</v>
      </c>
      <c r="AS3" s="259">
        <v>9.97</v>
      </c>
      <c r="AT3" s="260">
        <v>0.0258</v>
      </c>
    </row>
    <row r="4" spans="2:19" ht="15.75" customHeight="1">
      <c r="B4" s="114" t="s">
        <v>45</v>
      </c>
      <c r="C4" s="21" t="s">
        <v>46</v>
      </c>
      <c r="D4" s="21"/>
      <c r="E4" s="21"/>
      <c r="F4" s="18"/>
      <c r="G4" s="18"/>
      <c r="H4" s="18"/>
      <c r="I4" s="18"/>
      <c r="J4" s="18"/>
      <c r="K4" s="18"/>
      <c r="L4" s="17" t="s">
        <v>138</v>
      </c>
      <c r="M4" s="277" t="s">
        <v>139</v>
      </c>
      <c r="N4" s="277"/>
      <c r="O4" s="277"/>
      <c r="P4" s="277"/>
      <c r="Q4" s="277"/>
      <c r="R4" s="277"/>
      <c r="S4" s="30"/>
    </row>
    <row r="5" spans="4:19" ht="8.25" customHeight="1"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</row>
    <row r="6" spans="3:18" ht="21" customHeight="1">
      <c r="C6" s="11"/>
      <c r="D6" s="12"/>
      <c r="E6" s="12"/>
      <c r="F6" s="14" t="s">
        <v>3</v>
      </c>
      <c r="G6" s="4" t="s">
        <v>1</v>
      </c>
      <c r="H6" s="3" t="s">
        <v>2</v>
      </c>
      <c r="I6" s="13" t="s">
        <v>0</v>
      </c>
      <c r="L6" s="17" t="s">
        <v>36</v>
      </c>
      <c r="M6" s="277"/>
      <c r="N6" s="277"/>
      <c r="O6" s="277"/>
      <c r="P6" s="277"/>
      <c r="Q6" s="277"/>
      <c r="R6" s="277"/>
    </row>
    <row r="7" spans="3:18" ht="21" customHeight="1">
      <c r="C7" s="341" t="s">
        <v>25</v>
      </c>
      <c r="D7" s="341"/>
      <c r="E7" s="341"/>
      <c r="F7" s="341"/>
      <c r="G7" s="8"/>
      <c r="H7" s="9"/>
      <c r="I7" s="3">
        <f>H7+G7</f>
        <v>0</v>
      </c>
      <c r="L7" s="7" t="s">
        <v>37</v>
      </c>
      <c r="M7" s="340"/>
      <c r="N7" s="340"/>
      <c r="O7" s="340"/>
      <c r="P7" s="340"/>
      <c r="Q7" s="340"/>
      <c r="R7" s="340"/>
    </row>
    <row r="8" spans="3:42" ht="21" customHeight="1">
      <c r="C8" s="37" t="s">
        <v>176</v>
      </c>
      <c r="D8" s="69"/>
      <c r="E8" s="69"/>
      <c r="F8" s="69"/>
      <c r="G8" s="70"/>
      <c r="H8" s="71"/>
      <c r="I8" s="38"/>
      <c r="K8" s="20"/>
      <c r="L8" s="7" t="s">
        <v>6</v>
      </c>
      <c r="M8" s="277"/>
      <c r="N8" s="277"/>
      <c r="O8" s="277"/>
      <c r="P8" s="277"/>
      <c r="Q8" s="277"/>
      <c r="R8" s="277"/>
      <c r="AP8" t="s">
        <v>18</v>
      </c>
    </row>
    <row r="9" ht="13.5">
      <c r="O9" s="2"/>
    </row>
    <row r="10" spans="2:46" ht="22.5" customHeight="1" thickBot="1">
      <c r="B10" s="97" t="s">
        <v>162</v>
      </c>
      <c r="O10" s="2"/>
      <c r="AP10" t="s">
        <v>16</v>
      </c>
      <c r="AT10" t="s">
        <v>15</v>
      </c>
    </row>
    <row r="11" spans="2:51" s="2" customFormat="1" ht="24.75" customHeight="1" thickBot="1">
      <c r="B11" s="50"/>
      <c r="C11" s="6" t="s">
        <v>7</v>
      </c>
      <c r="D11" s="19" t="s">
        <v>160</v>
      </c>
      <c r="E11" s="19" t="s">
        <v>161</v>
      </c>
      <c r="F11" s="3" t="s">
        <v>8</v>
      </c>
      <c r="G11" s="15" t="s">
        <v>147</v>
      </c>
      <c r="H11" s="15" t="s">
        <v>148</v>
      </c>
      <c r="I11" s="15" t="s">
        <v>149</v>
      </c>
      <c r="J11" s="15" t="s">
        <v>150</v>
      </c>
      <c r="K11" s="15" t="s">
        <v>151</v>
      </c>
      <c r="L11" s="15" t="s">
        <v>152</v>
      </c>
      <c r="M11" s="15" t="s">
        <v>153</v>
      </c>
      <c r="N11" s="15" t="s">
        <v>154</v>
      </c>
      <c r="O11" s="15" t="s">
        <v>155</v>
      </c>
      <c r="P11" s="15" t="s">
        <v>156</v>
      </c>
      <c r="Q11" s="15" t="s">
        <v>157</v>
      </c>
      <c r="R11" s="15" t="s">
        <v>158</v>
      </c>
      <c r="S11" s="31" t="s">
        <v>0</v>
      </c>
      <c r="AP11" s="39" t="s">
        <v>12</v>
      </c>
      <c r="AQ11" s="40" t="s">
        <v>112</v>
      </c>
      <c r="AR11" s="73" t="s">
        <v>113</v>
      </c>
      <c r="AS11" s="77" t="s">
        <v>26</v>
      </c>
      <c r="AT11" s="39" t="s">
        <v>12</v>
      </c>
      <c r="AU11" s="40" t="s">
        <v>112</v>
      </c>
      <c r="AV11" s="41" t="s">
        <v>113</v>
      </c>
      <c r="AW11" s="77" t="s">
        <v>26</v>
      </c>
      <c r="AY11" s="152" t="s">
        <v>69</v>
      </c>
    </row>
    <row r="12" spans="2:51" ht="23.25" customHeight="1" thickTop="1">
      <c r="B12" s="336" t="s">
        <v>145</v>
      </c>
      <c r="C12" s="57">
        <v>1</v>
      </c>
      <c r="D12" s="225"/>
      <c r="E12" s="187"/>
      <c r="F12" s="59" t="s">
        <v>22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1">
        <f>IF(SUM(G12:R12)=0,"",SUM(G12:R12))</f>
      </c>
      <c r="AP12" s="42">
        <f>IF(D12="軽油",S12,0)</f>
        <v>0</v>
      </c>
      <c r="AQ12" s="1">
        <f>IF(D12="ガソリン",S12,0)</f>
        <v>0</v>
      </c>
      <c r="AR12" s="74">
        <f>IF(D12="LPG",S12,0)</f>
        <v>0</v>
      </c>
      <c r="AS12" s="78"/>
      <c r="AT12" s="42">
        <f>IF(E12=1,IF(D12="軽油",S12,0),0)</f>
        <v>0</v>
      </c>
      <c r="AU12" s="1">
        <f>IF(E12=1,IF(D12="ガソリン",S12,0),0)</f>
        <v>0</v>
      </c>
      <c r="AV12" s="43">
        <f>IF(E12=1,IF(D12="LPG",S12,0),0)</f>
        <v>0</v>
      </c>
      <c r="AW12" s="78"/>
      <c r="AX12">
        <f>IF(D12="軽油",S12*$AP$3,IF(D12="ガソリン",S12*$AQ$3,IF(D12="LPG",S12*$AR$3,0)))*$AT$3/1000</f>
        <v>0</v>
      </c>
      <c r="AY12">
        <f>IF(E12=1,AX12,0)</f>
        <v>0</v>
      </c>
    </row>
    <row r="13" spans="2:49" ht="23.25" customHeight="1" thickBot="1">
      <c r="B13" s="337"/>
      <c r="C13" s="320" t="s">
        <v>144</v>
      </c>
      <c r="D13" s="321"/>
      <c r="E13" s="322"/>
      <c r="F13" s="54" t="s">
        <v>21</v>
      </c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6">
        <f>IF(SUM(G13:R13)=0,"",SUM(G13:R13))</f>
      </c>
      <c r="AP13" s="42"/>
      <c r="AQ13" s="1"/>
      <c r="AR13" s="74"/>
      <c r="AS13" s="79">
        <f>IF(S13="",0,S13)</f>
        <v>0</v>
      </c>
      <c r="AT13" s="42"/>
      <c r="AU13" s="1"/>
      <c r="AV13" s="43"/>
      <c r="AW13" s="79">
        <f>IF(E12=1,S13,0)</f>
        <v>0</v>
      </c>
    </row>
    <row r="14" spans="2:51" ht="23.25" customHeight="1" thickTop="1">
      <c r="B14" s="338"/>
      <c r="C14" s="57">
        <v>2</v>
      </c>
      <c r="D14" s="225"/>
      <c r="E14" s="187"/>
      <c r="F14" s="59" t="s">
        <v>9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1">
        <f aca="true" t="shared" si="0" ref="S14:S30">IF(SUM(G14:R14)=0,"",SUM(G14:R14))</f>
      </c>
      <c r="AP14" s="42">
        <f aca="true" t="shared" si="1" ref="AP14:AP30">IF(D14="軽油",S14,0)</f>
        <v>0</v>
      </c>
      <c r="AQ14" s="1">
        <f aca="true" t="shared" si="2" ref="AQ14:AQ30">IF(D14="ガソリン",S14,0)</f>
        <v>0</v>
      </c>
      <c r="AR14" s="74">
        <f aca="true" t="shared" si="3" ref="AR14:AR30">IF(D14="LPG",S14,0)</f>
        <v>0</v>
      </c>
      <c r="AS14" s="78"/>
      <c r="AT14" s="42">
        <f aca="true" t="shared" si="4" ref="AT14:AT30">IF(E14=1,IF(D14="軽油",S14,0),0)</f>
        <v>0</v>
      </c>
      <c r="AU14" s="1">
        <f aca="true" t="shared" si="5" ref="AU14:AU30">IF(E14=1,IF(D14="ガソリン",S14,0),0)</f>
        <v>0</v>
      </c>
      <c r="AV14" s="43">
        <f aca="true" t="shared" si="6" ref="AV14:AV30">IF(E14=1,IF(D14="LPG",S14,0),0)</f>
        <v>0</v>
      </c>
      <c r="AW14" s="78"/>
      <c r="AX14">
        <f>IF(D14="軽油",S14*$AP$3,IF(D14="ガソリン",S14*$AQ$3,IF(D14="LPG",S14*$AR$3,0)))*$AT$3/1000</f>
        <v>0</v>
      </c>
      <c r="AY14">
        <f>IF(E14=1,AX14,0)</f>
        <v>0</v>
      </c>
    </row>
    <row r="15" spans="2:49" ht="23.25" customHeight="1" thickBot="1">
      <c r="B15" s="338"/>
      <c r="C15" s="320" t="s">
        <v>144</v>
      </c>
      <c r="D15" s="321"/>
      <c r="E15" s="322"/>
      <c r="F15" s="51" t="s">
        <v>21</v>
      </c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3">
        <f>IF(SUM(G15:R15)=0,"",SUM(G15:R15))</f>
      </c>
      <c r="AP15" s="42"/>
      <c r="AQ15" s="1"/>
      <c r="AR15" s="74"/>
      <c r="AS15" s="79">
        <f>IF(S15="",0,S15)</f>
        <v>0</v>
      </c>
      <c r="AT15" s="42"/>
      <c r="AU15" s="1"/>
      <c r="AV15" s="43"/>
      <c r="AW15" s="79">
        <f>IF(E14=1,S15,0)</f>
        <v>0</v>
      </c>
    </row>
    <row r="16" spans="2:51" ht="23.25" customHeight="1" thickTop="1">
      <c r="B16" s="338"/>
      <c r="C16" s="57">
        <v>3</v>
      </c>
      <c r="D16" s="225"/>
      <c r="E16" s="187"/>
      <c r="F16" s="59" t="s">
        <v>9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1">
        <f t="shared" si="0"/>
      </c>
      <c r="AP16" s="42">
        <f t="shared" si="1"/>
        <v>0</v>
      </c>
      <c r="AQ16" s="1">
        <f t="shared" si="2"/>
        <v>0</v>
      </c>
      <c r="AR16" s="74">
        <f t="shared" si="3"/>
        <v>0</v>
      </c>
      <c r="AS16" s="78"/>
      <c r="AT16" s="42">
        <f t="shared" si="4"/>
        <v>0</v>
      </c>
      <c r="AU16" s="1">
        <f t="shared" si="5"/>
        <v>0</v>
      </c>
      <c r="AV16" s="43">
        <f t="shared" si="6"/>
        <v>0</v>
      </c>
      <c r="AW16" s="78"/>
      <c r="AX16">
        <f>IF(D16="軽油",S16*$AP$3,IF(D16="ガソリン",S16*$AQ$3,IF(D16="LPG",S16*$AR$3,0)))*$AT$3/1000</f>
        <v>0</v>
      </c>
      <c r="AY16">
        <f>IF(E16=1,AX16,0)</f>
        <v>0</v>
      </c>
    </row>
    <row r="17" spans="2:49" ht="23.25" customHeight="1" thickBot="1">
      <c r="B17" s="338"/>
      <c r="C17" s="320" t="s">
        <v>144</v>
      </c>
      <c r="D17" s="321"/>
      <c r="E17" s="322"/>
      <c r="F17" s="51" t="s">
        <v>21</v>
      </c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3">
        <f>IF(SUM(G17:R17)=0,"",SUM(G17:R17))</f>
      </c>
      <c r="AP17" s="42"/>
      <c r="AQ17" s="1"/>
      <c r="AR17" s="74"/>
      <c r="AS17" s="79">
        <f>IF(S17="",0,S17)</f>
        <v>0</v>
      </c>
      <c r="AT17" s="42"/>
      <c r="AU17" s="1"/>
      <c r="AV17" s="43"/>
      <c r="AW17" s="79">
        <f>IF(E16=1,S17,0)</f>
        <v>0</v>
      </c>
    </row>
    <row r="18" spans="2:51" ht="23.25" customHeight="1" thickTop="1">
      <c r="B18" s="338"/>
      <c r="C18" s="57">
        <v>4</v>
      </c>
      <c r="D18" s="225"/>
      <c r="E18" s="187"/>
      <c r="F18" s="59" t="s">
        <v>22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1">
        <f t="shared" si="0"/>
      </c>
      <c r="AP18" s="42">
        <f t="shared" si="1"/>
        <v>0</v>
      </c>
      <c r="AQ18" s="1">
        <f t="shared" si="2"/>
        <v>0</v>
      </c>
      <c r="AR18" s="74">
        <f t="shared" si="3"/>
        <v>0</v>
      </c>
      <c r="AS18" s="78"/>
      <c r="AT18" s="42">
        <f t="shared" si="4"/>
        <v>0</v>
      </c>
      <c r="AU18" s="1">
        <f t="shared" si="5"/>
        <v>0</v>
      </c>
      <c r="AV18" s="43">
        <f t="shared" si="6"/>
        <v>0</v>
      </c>
      <c r="AW18" s="78"/>
      <c r="AX18">
        <f>IF(D18="軽油",S18*$AP$3,IF(D18="ガソリン",S18*$AQ$3,IF(D18="LPG",S18*$AR$3,0)))*$AT$3/1000</f>
        <v>0</v>
      </c>
      <c r="AY18">
        <f>IF(E18=1,AX18,0)</f>
        <v>0</v>
      </c>
    </row>
    <row r="19" spans="2:49" ht="23.25" customHeight="1" thickBot="1">
      <c r="B19" s="338"/>
      <c r="C19" s="320" t="s">
        <v>144</v>
      </c>
      <c r="D19" s="321"/>
      <c r="E19" s="322"/>
      <c r="F19" s="51" t="s">
        <v>21</v>
      </c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3">
        <f>IF(SUM(G19:R19)=0,"",SUM(G19:R19))</f>
      </c>
      <c r="AP19" s="42"/>
      <c r="AQ19" s="1"/>
      <c r="AR19" s="74"/>
      <c r="AS19" s="79">
        <f>IF(S19="",0,S19)</f>
        <v>0</v>
      </c>
      <c r="AT19" s="42"/>
      <c r="AU19" s="1"/>
      <c r="AV19" s="43"/>
      <c r="AW19" s="79">
        <f>IF(E18=1,S19,0)</f>
        <v>0</v>
      </c>
    </row>
    <row r="20" spans="2:51" ht="23.25" customHeight="1" thickTop="1">
      <c r="B20" s="338"/>
      <c r="C20" s="57">
        <v>5</v>
      </c>
      <c r="D20" s="225"/>
      <c r="E20" s="187"/>
      <c r="F20" s="59" t="s">
        <v>9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1">
        <f t="shared" si="0"/>
      </c>
      <c r="AP20" s="42">
        <f t="shared" si="1"/>
        <v>0</v>
      </c>
      <c r="AQ20" s="1">
        <f t="shared" si="2"/>
        <v>0</v>
      </c>
      <c r="AR20" s="74">
        <f t="shared" si="3"/>
        <v>0</v>
      </c>
      <c r="AS20" s="78"/>
      <c r="AT20" s="42">
        <f t="shared" si="4"/>
        <v>0</v>
      </c>
      <c r="AU20" s="1">
        <f t="shared" si="5"/>
        <v>0</v>
      </c>
      <c r="AV20" s="43">
        <f t="shared" si="6"/>
        <v>0</v>
      </c>
      <c r="AW20" s="78"/>
      <c r="AX20">
        <f>IF(D20="軽油",S20*$AP$3,IF(D20="ガソリン",S20*$AQ$3,IF(D20="LPG",S20*$AR$3,0)))*$AT$3/1000</f>
        <v>0</v>
      </c>
      <c r="AY20">
        <f>IF(E20=1,AX20,0)</f>
        <v>0</v>
      </c>
    </row>
    <row r="21" spans="2:49" ht="23.25" customHeight="1" thickBot="1">
      <c r="B21" s="338"/>
      <c r="C21" s="320" t="s">
        <v>144</v>
      </c>
      <c r="D21" s="321"/>
      <c r="E21" s="322"/>
      <c r="F21" s="51" t="s">
        <v>21</v>
      </c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3">
        <f>IF(SUM(G21:R21)=0,"",SUM(G21:R21))</f>
      </c>
      <c r="AP21" s="42"/>
      <c r="AQ21" s="1"/>
      <c r="AR21" s="74"/>
      <c r="AS21" s="79">
        <f>IF(S21="",0,S21)</f>
        <v>0</v>
      </c>
      <c r="AT21" s="42"/>
      <c r="AU21" s="1"/>
      <c r="AV21" s="43"/>
      <c r="AW21" s="79">
        <f>IF(E20=1,S21,0)</f>
        <v>0</v>
      </c>
    </row>
    <row r="22" spans="2:51" ht="23.25" customHeight="1" thickTop="1">
      <c r="B22" s="338"/>
      <c r="C22" s="57">
        <v>6</v>
      </c>
      <c r="D22" s="225"/>
      <c r="E22" s="187"/>
      <c r="F22" s="59" t="s">
        <v>9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1">
        <f t="shared" si="0"/>
      </c>
      <c r="AP22" s="42">
        <f t="shared" si="1"/>
        <v>0</v>
      </c>
      <c r="AQ22" s="1">
        <f t="shared" si="2"/>
        <v>0</v>
      </c>
      <c r="AR22" s="74">
        <f t="shared" si="3"/>
        <v>0</v>
      </c>
      <c r="AS22" s="78"/>
      <c r="AT22" s="42">
        <f t="shared" si="4"/>
        <v>0</v>
      </c>
      <c r="AU22" s="1">
        <f t="shared" si="5"/>
        <v>0</v>
      </c>
      <c r="AV22" s="43">
        <f t="shared" si="6"/>
        <v>0</v>
      </c>
      <c r="AW22" s="78"/>
      <c r="AX22">
        <f>IF(D22="軽油",S22*$AP$3,IF(D22="ガソリン",S22*$AQ$3,IF(D22="LPG",S22*$AR$3,0)))*$AT$3/1000</f>
        <v>0</v>
      </c>
      <c r="AY22">
        <f>IF(E22=1,AX22,0)</f>
        <v>0</v>
      </c>
    </row>
    <row r="23" spans="2:49" ht="23.25" customHeight="1" thickBot="1">
      <c r="B23" s="338"/>
      <c r="C23" s="320" t="s">
        <v>144</v>
      </c>
      <c r="D23" s="321"/>
      <c r="E23" s="322"/>
      <c r="F23" s="51" t="s">
        <v>21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3">
        <f>IF(SUM(G23:R23)=0,"",SUM(G23:R23))</f>
      </c>
      <c r="AP23" s="42"/>
      <c r="AQ23" s="1"/>
      <c r="AR23" s="74"/>
      <c r="AS23" s="79">
        <f>IF(S23="",0,S23)</f>
        <v>0</v>
      </c>
      <c r="AT23" s="42"/>
      <c r="AU23" s="1"/>
      <c r="AV23" s="43"/>
      <c r="AW23" s="79">
        <f>IF(E22=1,S23,0)</f>
        <v>0</v>
      </c>
    </row>
    <row r="24" spans="2:51" ht="23.25" customHeight="1" thickTop="1">
      <c r="B24" s="338"/>
      <c r="C24" s="57">
        <v>7</v>
      </c>
      <c r="D24" s="225"/>
      <c r="E24" s="187"/>
      <c r="F24" s="59" t="s">
        <v>9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1">
        <f t="shared" si="0"/>
      </c>
      <c r="AP24" s="42">
        <f t="shared" si="1"/>
        <v>0</v>
      </c>
      <c r="AQ24" s="1">
        <f t="shared" si="2"/>
        <v>0</v>
      </c>
      <c r="AR24" s="74">
        <f t="shared" si="3"/>
        <v>0</v>
      </c>
      <c r="AS24" s="78"/>
      <c r="AT24" s="42">
        <f t="shared" si="4"/>
        <v>0</v>
      </c>
      <c r="AU24" s="1">
        <f t="shared" si="5"/>
        <v>0</v>
      </c>
      <c r="AV24" s="43">
        <f t="shared" si="6"/>
        <v>0</v>
      </c>
      <c r="AW24" s="78"/>
      <c r="AX24">
        <f>IF(D24="軽油",S24*$AP$3,IF(D24="ガソリン",S24*$AQ$3,IF(D24="LPG",S24*$AR$3,0)))*$AT$3/1000</f>
        <v>0</v>
      </c>
      <c r="AY24">
        <f>IF(E24=1,AX24,0)</f>
        <v>0</v>
      </c>
    </row>
    <row r="25" spans="2:49" ht="23.25" customHeight="1" thickBot="1">
      <c r="B25" s="338"/>
      <c r="C25" s="320" t="s">
        <v>144</v>
      </c>
      <c r="D25" s="321"/>
      <c r="E25" s="322"/>
      <c r="F25" s="51" t="s">
        <v>21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3">
        <f>IF(SUM(G25:R25)=0,"",SUM(G25:R25))</f>
      </c>
      <c r="AP25" s="42"/>
      <c r="AQ25" s="1"/>
      <c r="AR25" s="74"/>
      <c r="AS25" s="79">
        <f>IF(S25="",0,S25)</f>
        <v>0</v>
      </c>
      <c r="AT25" s="42"/>
      <c r="AU25" s="1"/>
      <c r="AV25" s="43"/>
      <c r="AW25" s="79">
        <f>IF(E24=1,S25,0)</f>
        <v>0</v>
      </c>
    </row>
    <row r="26" spans="2:51" ht="23.25" customHeight="1" thickTop="1">
      <c r="B26" s="338"/>
      <c r="C26" s="57">
        <v>8</v>
      </c>
      <c r="D26" s="225"/>
      <c r="E26" s="187"/>
      <c r="F26" s="59" t="s">
        <v>9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1">
        <f t="shared" si="0"/>
      </c>
      <c r="AP26" s="42">
        <f t="shared" si="1"/>
        <v>0</v>
      </c>
      <c r="AQ26" s="1">
        <f t="shared" si="2"/>
        <v>0</v>
      </c>
      <c r="AR26" s="74">
        <f t="shared" si="3"/>
        <v>0</v>
      </c>
      <c r="AS26" s="78"/>
      <c r="AT26" s="42">
        <f t="shared" si="4"/>
        <v>0</v>
      </c>
      <c r="AU26" s="1">
        <f t="shared" si="5"/>
        <v>0</v>
      </c>
      <c r="AV26" s="43">
        <f t="shared" si="6"/>
        <v>0</v>
      </c>
      <c r="AW26" s="78"/>
      <c r="AX26">
        <f>IF(D26="軽油",S26*$AP$3,IF(D26="ガソリン",S26*$AQ$3,IF(D26="LPG",S26*$AR$3,0)))*$AT$3/1000</f>
        <v>0</v>
      </c>
      <c r="AY26">
        <f>IF(E26=1,AX26,0)</f>
        <v>0</v>
      </c>
    </row>
    <row r="27" spans="2:49" ht="23.25" customHeight="1" thickBot="1">
      <c r="B27" s="338"/>
      <c r="C27" s="320" t="s">
        <v>144</v>
      </c>
      <c r="D27" s="321"/>
      <c r="E27" s="322"/>
      <c r="F27" s="51" t="s">
        <v>21</v>
      </c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3">
        <f>IF(SUM(G27:R27)=0,"",SUM(G27:R27))</f>
      </c>
      <c r="AP27" s="42"/>
      <c r="AQ27" s="1"/>
      <c r="AR27" s="74"/>
      <c r="AS27" s="79">
        <f>IF(S27="",0,S27)</f>
        <v>0</v>
      </c>
      <c r="AT27" s="42"/>
      <c r="AU27" s="1"/>
      <c r="AV27" s="43"/>
      <c r="AW27" s="79">
        <f>IF(E26=1,S27,0)</f>
        <v>0</v>
      </c>
    </row>
    <row r="28" spans="2:51" ht="23.25" customHeight="1" thickTop="1">
      <c r="B28" s="338"/>
      <c r="C28" s="57">
        <v>9</v>
      </c>
      <c r="D28" s="225"/>
      <c r="E28" s="187"/>
      <c r="F28" s="59" t="s">
        <v>9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1">
        <f t="shared" si="0"/>
      </c>
      <c r="AP28" s="42">
        <f t="shared" si="1"/>
        <v>0</v>
      </c>
      <c r="AQ28" s="1">
        <f t="shared" si="2"/>
        <v>0</v>
      </c>
      <c r="AR28" s="74">
        <f t="shared" si="3"/>
        <v>0</v>
      </c>
      <c r="AS28" s="78"/>
      <c r="AT28" s="42">
        <f t="shared" si="4"/>
        <v>0</v>
      </c>
      <c r="AU28" s="1">
        <f t="shared" si="5"/>
        <v>0</v>
      </c>
      <c r="AV28" s="43">
        <f t="shared" si="6"/>
        <v>0</v>
      </c>
      <c r="AW28" s="78"/>
      <c r="AX28">
        <f>IF(D28="軽油",S28*$AP$3,IF(D28="ガソリン",S28*$AQ$3,IF(D28="LPG",S28*$AR$3,0)))*$AT$3/1000</f>
        <v>0</v>
      </c>
      <c r="AY28">
        <f>IF(E28=1,AX28,0)</f>
        <v>0</v>
      </c>
    </row>
    <row r="29" spans="2:49" ht="23.25" customHeight="1" thickBot="1">
      <c r="B29" s="338"/>
      <c r="C29" s="320" t="s">
        <v>144</v>
      </c>
      <c r="D29" s="321"/>
      <c r="E29" s="322"/>
      <c r="F29" s="51" t="s">
        <v>21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3">
        <f>IF(SUM(G29:R29)=0,"",SUM(G29:R29))</f>
      </c>
      <c r="AP29" s="42"/>
      <c r="AQ29" s="1"/>
      <c r="AR29" s="74"/>
      <c r="AS29" s="79">
        <f>IF(S29="",0,S29)</f>
        <v>0</v>
      </c>
      <c r="AT29" s="42"/>
      <c r="AU29" s="1"/>
      <c r="AV29" s="43"/>
      <c r="AW29" s="79">
        <f>IF(E28=1,S29,0)</f>
        <v>0</v>
      </c>
    </row>
    <row r="30" spans="2:51" ht="23.25" customHeight="1" thickTop="1">
      <c r="B30" s="338"/>
      <c r="C30" s="57">
        <v>10</v>
      </c>
      <c r="D30" s="58"/>
      <c r="E30" s="187"/>
      <c r="F30" s="59" t="s">
        <v>9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1">
        <f t="shared" si="0"/>
      </c>
      <c r="AP30" s="42">
        <f t="shared" si="1"/>
        <v>0</v>
      </c>
      <c r="AQ30" s="1">
        <f t="shared" si="2"/>
        <v>0</v>
      </c>
      <c r="AR30" s="74">
        <f t="shared" si="3"/>
        <v>0</v>
      </c>
      <c r="AS30" s="78"/>
      <c r="AT30" s="42">
        <f t="shared" si="4"/>
        <v>0</v>
      </c>
      <c r="AU30" s="1">
        <f t="shared" si="5"/>
        <v>0</v>
      </c>
      <c r="AV30" s="43">
        <f t="shared" si="6"/>
        <v>0</v>
      </c>
      <c r="AW30" s="78"/>
      <c r="AX30">
        <f>IF(D30="軽油",S30*$AP$3,IF(D30="ガソリン",S30*$AQ$3,IF(D30="LPG",S30*$AR$3,0)))*$AT$3/1000</f>
        <v>0</v>
      </c>
      <c r="AY30">
        <f>IF(E30=1,AX30,0)</f>
        <v>0</v>
      </c>
    </row>
    <row r="31" spans="2:49" ht="23.25" customHeight="1" thickBot="1">
      <c r="B31" s="34"/>
      <c r="C31" s="320" t="s">
        <v>144</v>
      </c>
      <c r="D31" s="321"/>
      <c r="E31" s="322"/>
      <c r="F31" s="54" t="s">
        <v>21</v>
      </c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3">
        <f>IF(SUM(G31:R31)=0,"",SUM(G31:R31))</f>
      </c>
      <c r="AP31" s="42"/>
      <c r="AQ31" s="1"/>
      <c r="AR31" s="74"/>
      <c r="AS31" s="79">
        <f>IF(S31="",0,S31)</f>
        <v>0</v>
      </c>
      <c r="AT31" s="42"/>
      <c r="AU31" s="1"/>
      <c r="AV31" s="43"/>
      <c r="AW31" s="79">
        <f>IF(E30=1,S31,0)</f>
        <v>0</v>
      </c>
    </row>
    <row r="32" spans="2:49" ht="23.25" customHeight="1" thickTop="1">
      <c r="B32" s="62"/>
      <c r="C32" s="342"/>
      <c r="D32" s="343"/>
      <c r="E32" s="343"/>
      <c r="F32" s="343"/>
      <c r="G32" s="63">
        <f>IF(SUM(G12,G14,G16,G18,G20,G22,G24,G26,G28,G30)=0,"",SUM(G12,G14,G16,G18,G20,G22,G24,G26,G28,G30))</f>
      </c>
      <c r="H32" s="63">
        <f aca="true" t="shared" si="7" ref="H32:S32">IF(SUM(H12,H14,H16,H18,H20,H22,H24,H26,H28,H30)=0,"",SUM(H12,H14,H16,H18,H20,H22,H24,H26,H28,H30))</f>
      </c>
      <c r="I32" s="63">
        <f t="shared" si="7"/>
      </c>
      <c r="J32" s="63">
        <f t="shared" si="7"/>
      </c>
      <c r="K32" s="63">
        <f t="shared" si="7"/>
      </c>
      <c r="L32" s="63">
        <f t="shared" si="7"/>
      </c>
      <c r="M32" s="63">
        <f t="shared" si="7"/>
      </c>
      <c r="N32" s="63">
        <f t="shared" si="7"/>
      </c>
      <c r="O32" s="63">
        <f t="shared" si="7"/>
      </c>
      <c r="P32" s="63">
        <f t="shared" si="7"/>
      </c>
      <c r="Q32" s="63">
        <f t="shared" si="7"/>
      </c>
      <c r="R32" s="63">
        <f t="shared" si="7"/>
      </c>
      <c r="S32" s="63">
        <f t="shared" si="7"/>
      </c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O32" t="s">
        <v>169</v>
      </c>
      <c r="AP32" s="44">
        <f aca="true" t="shared" si="8" ref="AP32:AV32">SUM(AP12:AP30)</f>
        <v>0</v>
      </c>
      <c r="AQ32" s="32">
        <f t="shared" si="8"/>
        <v>0</v>
      </c>
      <c r="AR32" s="75">
        <f t="shared" si="8"/>
        <v>0</v>
      </c>
      <c r="AS32" s="80">
        <f>SUM(AS12:AS31)</f>
        <v>0</v>
      </c>
      <c r="AT32" s="44">
        <f t="shared" si="8"/>
        <v>0</v>
      </c>
      <c r="AU32" s="32">
        <f t="shared" si="8"/>
        <v>0</v>
      </c>
      <c r="AV32" s="45">
        <f t="shared" si="8"/>
        <v>0</v>
      </c>
      <c r="AW32" s="80">
        <f>SUM(AW12:AW31)</f>
        <v>0</v>
      </c>
    </row>
    <row r="33" spans="2:49" s="10" customFormat="1" ht="18.75" customHeight="1">
      <c r="B33" s="107" t="s">
        <v>163</v>
      </c>
      <c r="C33" s="24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33"/>
      <c r="R33" s="26"/>
      <c r="S33" s="33"/>
      <c r="U33" s="108"/>
      <c r="V33" s="88"/>
      <c r="W33" s="89"/>
      <c r="AJ33" s="86"/>
      <c r="AO33" s="10" t="s">
        <v>24</v>
      </c>
      <c r="AP33" s="46">
        <f aca="true" t="shared" si="9" ref="AP33:AV33">AP32/1000</f>
        <v>0</v>
      </c>
      <c r="AQ33" s="36">
        <f t="shared" si="9"/>
        <v>0</v>
      </c>
      <c r="AR33" s="76">
        <f t="shared" si="9"/>
        <v>0</v>
      </c>
      <c r="AS33" s="81"/>
      <c r="AT33" s="46">
        <f t="shared" si="9"/>
        <v>0</v>
      </c>
      <c r="AU33" s="36">
        <f t="shared" si="9"/>
        <v>0</v>
      </c>
      <c r="AV33" s="47">
        <f t="shared" si="9"/>
        <v>0</v>
      </c>
      <c r="AW33" s="81"/>
    </row>
    <row r="34" spans="2:49" s="10" customFormat="1" ht="18.75" customHeight="1">
      <c r="B34" s="108" t="s">
        <v>164</v>
      </c>
      <c r="C34" s="88"/>
      <c r="D34" s="89"/>
      <c r="Q34" s="86"/>
      <c r="S34" s="86"/>
      <c r="U34" s="108"/>
      <c r="V34" s="88"/>
      <c r="W34" s="89"/>
      <c r="AJ34" s="86"/>
      <c r="AO34" s="10" t="s">
        <v>19</v>
      </c>
      <c r="AP34" s="67">
        <f>AP3*AT3</f>
        <v>0.9726600000000001</v>
      </c>
      <c r="AQ34" s="1">
        <f>AQ3*AT3</f>
        <v>0.89268</v>
      </c>
      <c r="AR34" s="72">
        <f>AR3*AT3</f>
        <v>1.31064</v>
      </c>
      <c r="AS34" s="82"/>
      <c r="AT34" s="67">
        <f>AP34</f>
        <v>0.9726600000000001</v>
      </c>
      <c r="AU34" s="1">
        <f>AQ34</f>
        <v>0.89268</v>
      </c>
      <c r="AV34" s="68">
        <f>AR34</f>
        <v>1.31064</v>
      </c>
      <c r="AW34" s="82"/>
    </row>
    <row r="35" spans="2:49" s="10" customFormat="1" ht="18.75" customHeight="1">
      <c r="B35" s="288" t="s">
        <v>165</v>
      </c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8"/>
      <c r="AI35" s="288"/>
      <c r="AJ35" s="288"/>
      <c r="AO35" s="38" t="s">
        <v>20</v>
      </c>
      <c r="AP35" s="64">
        <f>AP33*AP34</f>
        <v>0</v>
      </c>
      <c r="AQ35" s="65">
        <f>AQ33*AQ34</f>
        <v>0</v>
      </c>
      <c r="AR35" s="27">
        <f>AR33*AR34</f>
        <v>0</v>
      </c>
      <c r="AS35" s="83"/>
      <c r="AT35" s="64">
        <f>AT33*AT34</f>
        <v>0</v>
      </c>
      <c r="AU35" s="65">
        <f>AU33*AU34</f>
        <v>0</v>
      </c>
      <c r="AV35" s="66">
        <f>AV33*AV34</f>
        <v>0</v>
      </c>
      <c r="AW35" s="83"/>
    </row>
    <row r="36" spans="2:49" s="10" customFormat="1" ht="27" customHeight="1">
      <c r="B36" s="288" t="s">
        <v>166</v>
      </c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O36" s="38"/>
      <c r="AP36" s="48"/>
      <c r="AS36" s="207"/>
      <c r="AT36" s="48"/>
      <c r="AV36" s="49"/>
      <c r="AW36" s="207"/>
    </row>
    <row r="37" spans="2:49" s="10" customFormat="1" ht="18.75" customHeight="1"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O37" s="38"/>
      <c r="AP37" s="48"/>
      <c r="AS37" s="207"/>
      <c r="AT37" s="48"/>
      <c r="AV37" s="49"/>
      <c r="AW37" s="207"/>
    </row>
    <row r="38" spans="2:49" s="10" customFormat="1" ht="27" customHeight="1" thickBot="1">
      <c r="B38" s="97" t="s">
        <v>167</v>
      </c>
      <c r="C38" s="87"/>
      <c r="D38" s="88"/>
      <c r="E38" s="88"/>
      <c r="F38" s="89"/>
      <c r="S38" s="86"/>
      <c r="AO38" s="38" t="s">
        <v>23</v>
      </c>
      <c r="AP38" s="323">
        <f>SUM(AP35:AR35)</f>
        <v>0</v>
      </c>
      <c r="AQ38" s="324"/>
      <c r="AR38" s="324"/>
      <c r="AS38" s="84"/>
      <c r="AT38" s="323">
        <f>SUM(AT35:AV35)</f>
        <v>0</v>
      </c>
      <c r="AU38" s="324"/>
      <c r="AV38" s="325"/>
      <c r="AW38" s="84"/>
    </row>
    <row r="39" spans="2:49" s="10" customFormat="1" ht="27" customHeight="1">
      <c r="B39" s="50"/>
      <c r="C39" s="6"/>
      <c r="D39" s="316" t="s">
        <v>3</v>
      </c>
      <c r="E39" s="317"/>
      <c r="F39" s="3" t="s">
        <v>8</v>
      </c>
      <c r="G39" s="15" t="str">
        <f>G11</f>
        <v>H23/4</v>
      </c>
      <c r="H39" s="15" t="str">
        <f aca="true" t="shared" si="10" ref="H39:R39">H11</f>
        <v>H23/5</v>
      </c>
      <c r="I39" s="15" t="str">
        <f t="shared" si="10"/>
        <v>H23/6</v>
      </c>
      <c r="J39" s="15" t="str">
        <f t="shared" si="10"/>
        <v>H23/7</v>
      </c>
      <c r="K39" s="15" t="str">
        <f t="shared" si="10"/>
        <v>H23/8</v>
      </c>
      <c r="L39" s="15" t="str">
        <f t="shared" si="10"/>
        <v>H23/9</v>
      </c>
      <c r="M39" s="15" t="str">
        <f t="shared" si="10"/>
        <v>H23/10</v>
      </c>
      <c r="N39" s="15" t="str">
        <f t="shared" si="10"/>
        <v>H23/11</v>
      </c>
      <c r="O39" s="15" t="str">
        <f t="shared" si="10"/>
        <v>H23/12</v>
      </c>
      <c r="P39" s="15" t="str">
        <f t="shared" si="10"/>
        <v>H24/1</v>
      </c>
      <c r="Q39" s="15" t="str">
        <f t="shared" si="10"/>
        <v>H24/2</v>
      </c>
      <c r="R39" s="15" t="str">
        <f t="shared" si="10"/>
        <v>H24/3</v>
      </c>
      <c r="S39" s="31" t="s">
        <v>0</v>
      </c>
      <c r="AO39" s="38"/>
      <c r="AP39" s="90"/>
      <c r="AQ39" s="90"/>
      <c r="AR39" s="90"/>
      <c r="AS39" s="91"/>
      <c r="AT39" s="90"/>
      <c r="AU39" s="90"/>
      <c r="AV39" s="90"/>
      <c r="AW39" s="91"/>
    </row>
    <row r="40" spans="2:49" s="10" customFormat="1" ht="28.5" customHeight="1">
      <c r="B40" s="314" t="s">
        <v>30</v>
      </c>
      <c r="C40" s="93" t="s">
        <v>28</v>
      </c>
      <c r="D40" s="318"/>
      <c r="E40" s="319"/>
      <c r="F40" s="23" t="s">
        <v>22</v>
      </c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94">
        <f>IF(SUM(G40:R40)=0,"",SUM(G40:R40))</f>
      </c>
      <c r="AO40" s="38"/>
      <c r="AP40" s="273"/>
      <c r="AQ40" s="273"/>
      <c r="AR40" s="273"/>
      <c r="AS40" s="98"/>
      <c r="AT40" s="99"/>
      <c r="AU40" s="99"/>
      <c r="AV40" s="99"/>
      <c r="AW40" s="98"/>
    </row>
    <row r="41" spans="2:49" s="10" customFormat="1" ht="28.5" customHeight="1">
      <c r="B41" s="315"/>
      <c r="C41" s="92" t="s">
        <v>27</v>
      </c>
      <c r="D41" s="318"/>
      <c r="E41" s="319"/>
      <c r="F41" s="22" t="s">
        <v>22</v>
      </c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95">
        <f>IF(SUM(G41:R41)=0,"",SUM(G41:R41))</f>
      </c>
      <c r="AO41" s="38"/>
      <c r="AP41" s="273"/>
      <c r="AQ41" s="273"/>
      <c r="AR41" s="273"/>
      <c r="AS41" s="98"/>
      <c r="AT41" s="99"/>
      <c r="AU41" s="99"/>
      <c r="AV41" s="99"/>
      <c r="AW41" s="98"/>
    </row>
    <row r="42" spans="2:49" s="10" customFormat="1" ht="28.5" customHeight="1">
      <c r="B42" s="35"/>
      <c r="C42" s="289" t="s">
        <v>11</v>
      </c>
      <c r="D42" s="290"/>
      <c r="E42" s="290"/>
      <c r="F42" s="290"/>
      <c r="G42" s="96">
        <f aca="true" t="shared" si="11" ref="G42:S42">IF(SUM(G40:G41)=0,"",SUM(G40:G41))</f>
      </c>
      <c r="H42" s="96">
        <f t="shared" si="11"/>
      </c>
      <c r="I42" s="96">
        <f t="shared" si="11"/>
      </c>
      <c r="J42" s="96">
        <f t="shared" si="11"/>
      </c>
      <c r="K42" s="96">
        <f t="shared" si="11"/>
      </c>
      <c r="L42" s="96">
        <f t="shared" si="11"/>
      </c>
      <c r="M42" s="96">
        <f t="shared" si="11"/>
      </c>
      <c r="N42" s="96">
        <f t="shared" si="11"/>
      </c>
      <c r="O42" s="96">
        <f t="shared" si="11"/>
      </c>
      <c r="P42" s="96">
        <f t="shared" si="11"/>
      </c>
      <c r="Q42" s="96">
        <f t="shared" si="11"/>
      </c>
      <c r="R42" s="96">
        <f t="shared" si="11"/>
      </c>
      <c r="S42" s="96">
        <f t="shared" si="11"/>
      </c>
      <c r="AO42"/>
      <c r="AP42" s="274"/>
      <c r="AQ42" s="274"/>
      <c r="AR42" s="274"/>
      <c r="AS42" s="91"/>
      <c r="AT42" s="90"/>
      <c r="AU42" s="90"/>
      <c r="AV42" s="90"/>
      <c r="AW42" s="91"/>
    </row>
    <row r="43" spans="2:49" s="10" customFormat="1" ht="18.75" customHeight="1">
      <c r="B43" s="21" t="s">
        <v>29</v>
      </c>
      <c r="C43" s="87"/>
      <c r="D43" s="88"/>
      <c r="E43" s="88"/>
      <c r="F43" s="89"/>
      <c r="S43" s="86"/>
      <c r="AP43" s="275"/>
      <c r="AQ43" s="275"/>
      <c r="AR43" s="275"/>
      <c r="AS43" s="91"/>
      <c r="AT43" s="90"/>
      <c r="AU43" s="90"/>
      <c r="AV43" s="90"/>
      <c r="AW43" s="91"/>
    </row>
    <row r="44" spans="2:49" s="10" customFormat="1" ht="18.75" customHeight="1">
      <c r="B44" s="97"/>
      <c r="C44" s="87"/>
      <c r="D44" s="88"/>
      <c r="E44" s="88"/>
      <c r="F44" s="89"/>
      <c r="S44" s="86"/>
      <c r="AS44" s="91"/>
      <c r="AT44" s="90"/>
      <c r="AU44" s="90"/>
      <c r="AV44" s="90"/>
      <c r="AW44" s="91"/>
    </row>
    <row r="45" spans="2:49" s="10" customFormat="1" ht="18.75" customHeight="1">
      <c r="B45" s="97" t="s">
        <v>40</v>
      </c>
      <c r="C45" s="87"/>
      <c r="D45" s="88"/>
      <c r="E45" s="88"/>
      <c r="F45" s="89"/>
      <c r="S45" s="86"/>
      <c r="AO45" s="38"/>
      <c r="AP45" s="276"/>
      <c r="AQ45" s="276"/>
      <c r="AR45" s="276"/>
      <c r="AS45" s="91"/>
      <c r="AT45" s="90"/>
      <c r="AU45" s="90"/>
      <c r="AV45" s="90"/>
      <c r="AW45" s="91"/>
    </row>
    <row r="46" spans="2:44" ht="28.5" customHeight="1">
      <c r="B46" s="104"/>
      <c r="C46" s="302" t="s">
        <v>32</v>
      </c>
      <c r="D46" s="303"/>
      <c r="E46" s="304"/>
      <c r="F46" s="3" t="s">
        <v>31</v>
      </c>
      <c r="G46" s="15" t="str">
        <f>G11</f>
        <v>H23/4</v>
      </c>
      <c r="H46" s="15" t="str">
        <f aca="true" t="shared" si="12" ref="H46:R46">H11</f>
        <v>H23/5</v>
      </c>
      <c r="I46" s="15" t="str">
        <f t="shared" si="12"/>
        <v>H23/6</v>
      </c>
      <c r="J46" s="15" t="str">
        <f t="shared" si="12"/>
        <v>H23/7</v>
      </c>
      <c r="K46" s="15" t="str">
        <f t="shared" si="12"/>
        <v>H23/8</v>
      </c>
      <c r="L46" s="15" t="str">
        <f t="shared" si="12"/>
        <v>H23/9</v>
      </c>
      <c r="M46" s="15" t="str">
        <f t="shared" si="12"/>
        <v>H23/10</v>
      </c>
      <c r="N46" s="15" t="str">
        <f t="shared" si="12"/>
        <v>H23/11</v>
      </c>
      <c r="O46" s="15" t="str">
        <f t="shared" si="12"/>
        <v>H23/12</v>
      </c>
      <c r="P46" s="15" t="str">
        <f t="shared" si="12"/>
        <v>H24/1</v>
      </c>
      <c r="Q46" s="15" t="str">
        <f t="shared" si="12"/>
        <v>H24/2</v>
      </c>
      <c r="R46" s="15" t="str">
        <f t="shared" si="12"/>
        <v>H24/3</v>
      </c>
      <c r="S46" s="3" t="s">
        <v>0</v>
      </c>
      <c r="AO46" s="38"/>
      <c r="AP46" s="330"/>
      <c r="AQ46" s="330"/>
      <c r="AR46" s="330"/>
    </row>
    <row r="47" spans="2:19" ht="28.5" customHeight="1">
      <c r="B47" s="299" t="s">
        <v>33</v>
      </c>
      <c r="C47" s="305"/>
      <c r="D47" s="306"/>
      <c r="E47" s="307"/>
      <c r="F47" s="102" t="s">
        <v>34</v>
      </c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03">
        <f>IF(SUM(G47:R47)=0,"",SUM(G47:R47))</f>
      </c>
    </row>
    <row r="48" spans="2:19" ht="28.5" customHeight="1">
      <c r="B48" s="300"/>
      <c r="C48" s="308"/>
      <c r="D48" s="309"/>
      <c r="E48" s="310"/>
      <c r="F48" s="102" t="s">
        <v>34</v>
      </c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03">
        <f>IF(SUM(G48:R48)=0,"",SUM(G48:R48))</f>
      </c>
    </row>
    <row r="49" spans="2:48" ht="28.5" customHeight="1">
      <c r="B49" s="301"/>
      <c r="C49" s="311"/>
      <c r="D49" s="312"/>
      <c r="E49" s="313"/>
      <c r="F49" s="102" t="s">
        <v>34</v>
      </c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03">
        <f>IF(SUM(G49:R49)=0,"",SUM(G49:R49))</f>
      </c>
      <c r="AP49" s="119" t="s">
        <v>47</v>
      </c>
      <c r="AQ49" s="3" t="s">
        <v>19</v>
      </c>
      <c r="AR49" s="298" t="s">
        <v>20</v>
      </c>
      <c r="AS49" s="298"/>
      <c r="AV49" t="s">
        <v>12</v>
      </c>
    </row>
    <row r="50" spans="2:48" ht="28.5" customHeight="1">
      <c r="B50" s="35"/>
      <c r="C50" s="289" t="s">
        <v>11</v>
      </c>
      <c r="D50" s="290"/>
      <c r="E50" s="290"/>
      <c r="F50" s="290"/>
      <c r="G50" s="28">
        <f aca="true" t="shared" si="13" ref="G50:S50">IF(SUM(G47:G49)=0,"",SUM(G47:G49))</f>
      </c>
      <c r="H50" s="28">
        <f t="shared" si="13"/>
      </c>
      <c r="I50" s="28">
        <f t="shared" si="13"/>
      </c>
      <c r="J50" s="28">
        <f t="shared" si="13"/>
      </c>
      <c r="K50" s="28">
        <f t="shared" si="13"/>
      </c>
      <c r="L50" s="28">
        <f t="shared" si="13"/>
      </c>
      <c r="M50" s="28">
        <f t="shared" si="13"/>
      </c>
      <c r="N50" s="28">
        <f t="shared" si="13"/>
      </c>
      <c r="O50" s="28">
        <f t="shared" si="13"/>
      </c>
      <c r="P50" s="28">
        <f t="shared" si="13"/>
      </c>
      <c r="Q50" s="28">
        <f t="shared" si="13"/>
      </c>
      <c r="R50" s="28">
        <f t="shared" si="13"/>
      </c>
      <c r="S50" s="32">
        <f t="shared" si="13"/>
      </c>
      <c r="AP50" s="120">
        <f>IF(S50="",0,S50/1000)</f>
        <v>0</v>
      </c>
      <c r="AQ50" s="121">
        <f>AS3*AT3</f>
        <v>0.257226</v>
      </c>
      <c r="AR50" s="297">
        <f>IF(AP50="",0,AQ50*AP50)</f>
        <v>0</v>
      </c>
      <c r="AS50" s="297"/>
      <c r="AV50" t="s">
        <v>13</v>
      </c>
    </row>
    <row r="51" spans="2:48" ht="40.5" customHeight="1">
      <c r="B51" s="3" t="s">
        <v>5</v>
      </c>
      <c r="C51" s="291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3"/>
      <c r="AV51" t="s">
        <v>14</v>
      </c>
    </row>
    <row r="52" spans="2:45" s="16" customFormat="1" ht="24.75" customHeight="1">
      <c r="B52" s="21" t="s">
        <v>35</v>
      </c>
      <c r="K52" s="16" t="s">
        <v>38</v>
      </c>
      <c r="S52" s="105"/>
      <c r="AP52" s="334" t="s">
        <v>76</v>
      </c>
      <c r="AQ52" s="334"/>
      <c r="AR52" s="332">
        <f>SUM(AR50,AP38)</f>
        <v>0</v>
      </c>
      <c r="AS52" s="333"/>
    </row>
    <row r="53" s="16" customFormat="1" ht="13.5">
      <c r="S53" s="105"/>
    </row>
    <row r="54" spans="2:49" s="10" customFormat="1" ht="18.75" customHeight="1">
      <c r="B54" s="97" t="s">
        <v>41</v>
      </c>
      <c r="C54" s="87"/>
      <c r="D54" s="88"/>
      <c r="E54" s="88"/>
      <c r="F54" s="89"/>
      <c r="S54" s="86"/>
      <c r="AO54" s="38"/>
      <c r="AP54" s="90"/>
      <c r="AQ54" s="90"/>
      <c r="AR54" s="90"/>
      <c r="AS54" s="91"/>
      <c r="AT54" s="90"/>
      <c r="AU54" s="90"/>
      <c r="AV54" s="90"/>
      <c r="AW54" s="91"/>
    </row>
    <row r="55" spans="2:19" ht="28.5" customHeight="1">
      <c r="B55" s="113" t="s">
        <v>42</v>
      </c>
      <c r="C55" s="294"/>
      <c r="D55" s="295"/>
      <c r="E55" s="296"/>
      <c r="F55" s="113" t="s">
        <v>44</v>
      </c>
      <c r="G55" s="112"/>
      <c r="H55" s="112"/>
      <c r="J55" s="112"/>
      <c r="K55" s="112"/>
      <c r="L55" s="112"/>
      <c r="M55" s="112"/>
      <c r="N55" s="112"/>
      <c r="O55" s="112"/>
      <c r="P55" s="112"/>
      <c r="Q55" s="112"/>
      <c r="R55" s="112"/>
      <c r="S55" s="109"/>
    </row>
    <row r="56" spans="2:19" ht="21" customHeight="1">
      <c r="B56" s="85"/>
      <c r="C56" s="111"/>
      <c r="D56" s="111"/>
      <c r="E56" s="111"/>
      <c r="F56" s="109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09"/>
    </row>
    <row r="57" spans="2:42" s="16" customFormat="1" ht="21" customHeight="1">
      <c r="B57" s="97" t="s">
        <v>52</v>
      </c>
      <c r="S57" s="158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</row>
    <row r="58" spans="2:44" s="38" customFormat="1" ht="41.25" customHeight="1">
      <c r="B58" s="129" t="s">
        <v>50</v>
      </c>
      <c r="C58" s="339" t="s">
        <v>51</v>
      </c>
      <c r="D58" s="339"/>
      <c r="E58" s="339" t="s">
        <v>49</v>
      </c>
      <c r="F58" s="339"/>
      <c r="G58" s="331" t="s">
        <v>100</v>
      </c>
      <c r="H58" s="331"/>
      <c r="I58" s="331"/>
      <c r="J58" s="125"/>
      <c r="K58" s="286" t="s">
        <v>97</v>
      </c>
      <c r="L58" s="287"/>
      <c r="M58" s="287"/>
      <c r="N58" s="287"/>
      <c r="O58" s="287"/>
      <c r="P58" s="287"/>
      <c r="Q58" s="287"/>
      <c r="R58" s="287"/>
      <c r="S58" s="190"/>
      <c r="AP58" s="153"/>
      <c r="AQ58" s="153"/>
      <c r="AR58" s="153"/>
    </row>
    <row r="59" spans="2:57" s="38" customFormat="1" ht="21.75" customHeight="1" thickBot="1">
      <c r="B59" s="128">
        <v>1</v>
      </c>
      <c r="C59" s="352"/>
      <c r="D59" s="352"/>
      <c r="E59" s="352"/>
      <c r="F59" s="352"/>
      <c r="G59" s="326"/>
      <c r="H59" s="326"/>
      <c r="I59" s="326"/>
      <c r="J59" s="127"/>
      <c r="K59" s="191"/>
      <c r="L59" s="192"/>
      <c r="M59" s="329" t="s">
        <v>70</v>
      </c>
      <c r="N59" s="329"/>
      <c r="O59" s="327">
        <f>IF(BH64=0,"",BH64)</f>
      </c>
      <c r="P59" s="328"/>
      <c r="Q59" s="193" t="s">
        <v>78</v>
      </c>
      <c r="R59" s="192"/>
      <c r="S59" s="194"/>
      <c r="AP59" s="165"/>
      <c r="AQ59" s="153"/>
      <c r="AR59" s="153"/>
      <c r="AS59" s="204"/>
      <c r="AT59" s="205"/>
      <c r="AU59" s="206"/>
      <c r="AV59" s="204"/>
      <c r="AW59" s="205"/>
      <c r="AX59" s="204"/>
      <c r="AY59" s="206"/>
      <c r="AZ59" s="206"/>
      <c r="BA59" s="204"/>
      <c r="BB59" s="206"/>
      <c r="BC59" s="205"/>
      <c r="BD59" s="204"/>
      <c r="BE59" s="206"/>
    </row>
    <row r="60" spans="2:48" s="38" customFormat="1" ht="21.75" customHeight="1" thickBot="1">
      <c r="B60" s="128">
        <v>2</v>
      </c>
      <c r="C60" s="352"/>
      <c r="D60" s="352"/>
      <c r="E60" s="352"/>
      <c r="F60" s="352"/>
      <c r="G60" s="326"/>
      <c r="H60" s="326"/>
      <c r="I60" s="326"/>
      <c r="J60" s="127"/>
      <c r="K60" s="191"/>
      <c r="L60" s="192"/>
      <c r="M60" s="358" t="s">
        <v>77</v>
      </c>
      <c r="N60" s="358"/>
      <c r="O60" s="346">
        <f>IF(BJ66=0,"",BJ66)</f>
      </c>
      <c r="P60" s="347"/>
      <c r="Q60" s="188" t="s">
        <v>99</v>
      </c>
      <c r="R60" s="208" t="s">
        <v>98</v>
      </c>
      <c r="S60" s="195"/>
      <c r="T60" s="189"/>
      <c r="U60" s="189"/>
      <c r="V60" s="189"/>
      <c r="W60" s="189"/>
      <c r="X60" s="189"/>
      <c r="Y60" s="189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P60" s="165"/>
      <c r="AQ60" s="185" t="s">
        <v>82</v>
      </c>
      <c r="AR60" s="177" t="s">
        <v>83</v>
      </c>
      <c r="AS60" s="284" t="s">
        <v>71</v>
      </c>
      <c r="AT60" s="285"/>
      <c r="AU60" s="284" t="s">
        <v>84</v>
      </c>
      <c r="AV60" s="285"/>
    </row>
    <row r="61" spans="2:48" s="38" customFormat="1" ht="21.75" customHeight="1" thickBot="1">
      <c r="B61" s="128">
        <v>3</v>
      </c>
      <c r="C61" s="352"/>
      <c r="D61" s="352"/>
      <c r="E61" s="352"/>
      <c r="F61" s="352"/>
      <c r="G61" s="326"/>
      <c r="H61" s="326"/>
      <c r="I61" s="326"/>
      <c r="J61" s="127"/>
      <c r="K61" s="191"/>
      <c r="L61" s="192"/>
      <c r="M61" s="192"/>
      <c r="N61" s="196" t="s">
        <v>95</v>
      </c>
      <c r="O61" s="359">
        <f>IF(AT63=0,"",(AT63-AV63)/AT63*100)</f>
      </c>
      <c r="P61" s="360"/>
      <c r="Q61" s="193" t="s">
        <v>96</v>
      </c>
      <c r="R61" s="197"/>
      <c r="S61" s="198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P61" s="165"/>
      <c r="AQ61" s="186" t="s">
        <v>85</v>
      </c>
      <c r="AR61" s="176" t="s">
        <v>43</v>
      </c>
      <c r="AS61" s="175" t="s">
        <v>86</v>
      </c>
      <c r="AT61" s="178">
        <f>C55</f>
        <v>0</v>
      </c>
      <c r="AU61" s="174"/>
      <c r="AV61" s="178">
        <f>AT61</f>
        <v>0</v>
      </c>
    </row>
    <row r="62" spans="2:58" s="38" customFormat="1" ht="21.75" customHeight="1" thickBot="1">
      <c r="B62" s="128">
        <v>4</v>
      </c>
      <c r="C62" s="352"/>
      <c r="D62" s="352"/>
      <c r="E62" s="352"/>
      <c r="F62" s="352"/>
      <c r="G62" s="326"/>
      <c r="H62" s="326"/>
      <c r="I62" s="326"/>
      <c r="J62" s="127"/>
      <c r="K62" s="191"/>
      <c r="L62" s="192"/>
      <c r="M62" s="192"/>
      <c r="N62" s="196" t="s">
        <v>79</v>
      </c>
      <c r="O62" s="327">
        <f>IF(O59="","",O59*38.2*0.0187*44/12)</f>
      </c>
      <c r="P62" s="328"/>
      <c r="Q62" s="193" t="s">
        <v>81</v>
      </c>
      <c r="R62" s="192"/>
      <c r="S62" s="194"/>
      <c r="AP62" s="153"/>
      <c r="AQ62" s="186" t="s">
        <v>87</v>
      </c>
      <c r="AR62" s="179" t="s">
        <v>88</v>
      </c>
      <c r="AS62" s="180" t="s">
        <v>89</v>
      </c>
      <c r="AT62" s="182">
        <f>AR52</f>
        <v>0</v>
      </c>
      <c r="AU62" s="181" t="s">
        <v>90</v>
      </c>
      <c r="AV62" s="182">
        <f>BF64</f>
        <v>0</v>
      </c>
      <c r="BD62" s="356" t="s">
        <v>74</v>
      </c>
      <c r="BF62" s="356" t="s">
        <v>72</v>
      </c>
    </row>
    <row r="63" spans="2:62" s="38" customFormat="1" ht="21.75" customHeight="1" thickBot="1">
      <c r="B63" s="128">
        <v>5</v>
      </c>
      <c r="C63" s="352"/>
      <c r="D63" s="352"/>
      <c r="E63" s="352"/>
      <c r="F63" s="352"/>
      <c r="G63" s="326"/>
      <c r="H63" s="326"/>
      <c r="I63" s="326"/>
      <c r="J63" s="153"/>
      <c r="K63" s="191"/>
      <c r="L63" s="192"/>
      <c r="M63" s="199"/>
      <c r="N63" s="196" t="s">
        <v>80</v>
      </c>
      <c r="O63" s="348">
        <f>IF(AR52=0,"",AR52)</f>
      </c>
      <c r="P63" s="349"/>
      <c r="Q63" s="193" t="s">
        <v>78</v>
      </c>
      <c r="R63" s="199"/>
      <c r="S63" s="200"/>
      <c r="T63" s="161"/>
      <c r="U63" s="161"/>
      <c r="V63" s="161"/>
      <c r="W63" s="161"/>
      <c r="X63" s="161"/>
      <c r="Y63" s="161"/>
      <c r="Z63" s="160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86" t="s">
        <v>91</v>
      </c>
      <c r="AR63" s="179" t="s">
        <v>92</v>
      </c>
      <c r="AS63" s="180" t="s">
        <v>93</v>
      </c>
      <c r="AT63" s="183">
        <f>IF(AT62=0,0,AT62/AT61)</f>
        <v>0</v>
      </c>
      <c r="AU63" s="184" t="s">
        <v>94</v>
      </c>
      <c r="AV63" s="183">
        <f>IF(AV62=0,0,AV62/AV61)</f>
        <v>0</v>
      </c>
      <c r="AZ63" s="125"/>
      <c r="BA63" s="125"/>
      <c r="BB63" s="125"/>
      <c r="BC63" s="154"/>
      <c r="BD63" s="356"/>
      <c r="BF63" s="356"/>
      <c r="BG63" s="126"/>
      <c r="BH63" s="153"/>
      <c r="BI63" s="125"/>
      <c r="BJ63" s="125"/>
    </row>
    <row r="64" spans="2:63" ht="21.75" customHeight="1">
      <c r="B64" s="21" t="s">
        <v>101</v>
      </c>
      <c r="I64" s="10"/>
      <c r="J64" s="10"/>
      <c r="K64" s="201"/>
      <c r="L64" s="202"/>
      <c r="M64" s="202"/>
      <c r="N64" s="202"/>
      <c r="O64" s="202"/>
      <c r="P64" s="202"/>
      <c r="Q64" s="202"/>
      <c r="R64" s="202"/>
      <c r="S64" s="203"/>
      <c r="T64" s="162"/>
      <c r="U64" s="162"/>
      <c r="V64" s="162"/>
      <c r="W64" s="162"/>
      <c r="X64" s="162"/>
      <c r="Y64" s="162"/>
      <c r="Z64" s="162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9"/>
      <c r="AR64" s="239"/>
      <c r="AY64" s="357" t="s">
        <v>70</v>
      </c>
      <c r="AZ64" s="357"/>
      <c r="BA64" s="357"/>
      <c r="BB64" s="357"/>
      <c r="BC64" s="167" t="s">
        <v>128</v>
      </c>
      <c r="BD64" s="168">
        <f>AR52</f>
        <v>0</v>
      </c>
      <c r="BE64" s="155" t="s">
        <v>75</v>
      </c>
      <c r="BF64" s="168">
        <f>AR50+BY83+AP38-AT38</f>
        <v>0</v>
      </c>
      <c r="BG64" s="155" t="s">
        <v>129</v>
      </c>
      <c r="BH64" s="156">
        <f>BD64-BF64</f>
        <v>0</v>
      </c>
      <c r="BI64" s="172" t="s">
        <v>78</v>
      </c>
      <c r="BJ64" s="172"/>
      <c r="BK64" s="172"/>
    </row>
    <row r="65" spans="9:63" ht="24" customHeight="1">
      <c r="I65" s="10"/>
      <c r="J65" s="10"/>
      <c r="L65" s="10"/>
      <c r="M65" s="10"/>
      <c r="P65" s="10"/>
      <c r="Q65" s="10"/>
      <c r="R65" s="10"/>
      <c r="S65" s="8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Y65" s="7"/>
      <c r="AZ65" s="171"/>
      <c r="BA65" s="171"/>
      <c r="BB65" s="171"/>
      <c r="BC65" s="163"/>
      <c r="BD65" s="169"/>
      <c r="BE65" s="169"/>
      <c r="BF65" s="169"/>
      <c r="BG65" s="165"/>
      <c r="BH65" s="164"/>
      <c r="BI65" s="164"/>
      <c r="BJ65" s="164"/>
      <c r="BK65" s="172"/>
    </row>
    <row r="66" spans="2:66" ht="69" customHeight="1">
      <c r="B66" s="351" t="s">
        <v>102</v>
      </c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351"/>
      <c r="S66" s="351"/>
      <c r="AY66" s="350" t="s">
        <v>73</v>
      </c>
      <c r="AZ66" s="350"/>
      <c r="BA66" s="350"/>
      <c r="BB66" s="350"/>
      <c r="BC66" s="167" t="s">
        <v>130</v>
      </c>
      <c r="BD66" s="173">
        <f>BD64</f>
        <v>0</v>
      </c>
      <c r="BE66" s="155" t="s">
        <v>131</v>
      </c>
      <c r="BF66" s="173">
        <f>BF64</f>
        <v>0</v>
      </c>
      <c r="BG66" s="166" t="s">
        <v>132</v>
      </c>
      <c r="BH66" s="170">
        <f>AR52</f>
        <v>0</v>
      </c>
      <c r="BI66" s="155" t="s">
        <v>133</v>
      </c>
      <c r="BJ66" s="164">
        <f>IF(BH66=0,0,(BD66-BF66)/BH66*100)</f>
        <v>0</v>
      </c>
      <c r="BK66" s="172" t="s">
        <v>134</v>
      </c>
      <c r="BN66" s="221"/>
    </row>
    <row r="67" spans="11:66" ht="24" customHeight="1">
      <c r="K67" s="38"/>
      <c r="AT67" s="127"/>
      <c r="AU67" s="127"/>
      <c r="AV67" s="127"/>
      <c r="AW67" s="127"/>
      <c r="AX67" s="127"/>
      <c r="AY67" s="127"/>
      <c r="AZ67" s="127"/>
      <c r="BA67" s="153"/>
      <c r="BB67" s="240"/>
      <c r="BC67" s="240"/>
      <c r="BD67" s="240"/>
      <c r="BN67" s="221"/>
    </row>
    <row r="68" spans="11:72" ht="24" customHeight="1">
      <c r="K68" s="38"/>
      <c r="BT68" s="221"/>
    </row>
    <row r="69" ht="24" customHeight="1">
      <c r="K69" s="38"/>
    </row>
    <row r="70" spans="11:83" ht="24" customHeight="1">
      <c r="K70" s="38"/>
      <c r="BL70" s="130"/>
      <c r="BM70" s="344" t="s">
        <v>53</v>
      </c>
      <c r="BN70" s="345"/>
      <c r="BO70" s="353" t="s">
        <v>54</v>
      </c>
      <c r="BP70" s="345"/>
      <c r="BQ70" s="345"/>
      <c r="BR70" s="345"/>
      <c r="BS70" s="345"/>
      <c r="BT70" s="345"/>
      <c r="BU70" s="345"/>
      <c r="BV70" s="345"/>
      <c r="BW70" s="345"/>
      <c r="BX70" s="345"/>
      <c r="BY70" s="345"/>
      <c r="BZ70" s="354" t="s">
        <v>55</v>
      </c>
      <c r="CA70" s="345"/>
      <c r="CB70" s="345"/>
      <c r="CC70" s="345"/>
      <c r="CD70" s="345"/>
      <c r="CE70" s="355"/>
    </row>
    <row r="71" spans="11:83" ht="24" customHeight="1">
      <c r="K71" s="153"/>
      <c r="BL71" s="130"/>
      <c r="BM71" s="131" t="s">
        <v>48</v>
      </c>
      <c r="BN71" s="213"/>
      <c r="BO71" s="215" t="s">
        <v>48</v>
      </c>
      <c r="BP71" s="222" t="s">
        <v>56</v>
      </c>
      <c r="BQ71" s="280" t="s">
        <v>57</v>
      </c>
      <c r="BR71" s="123" t="s">
        <v>58</v>
      </c>
      <c r="BS71" s="282" t="s">
        <v>59</v>
      </c>
      <c r="BT71" s="210" t="s">
        <v>60</v>
      </c>
      <c r="BU71" s="278" t="s">
        <v>170</v>
      </c>
      <c r="BV71" s="280" t="s">
        <v>171</v>
      </c>
      <c r="BW71" s="219" t="s">
        <v>172</v>
      </c>
      <c r="BX71" s="282" t="s">
        <v>173</v>
      </c>
      <c r="BY71" s="219" t="s">
        <v>61</v>
      </c>
      <c r="BZ71" s="262" t="s">
        <v>62</v>
      </c>
      <c r="CA71" s="263"/>
      <c r="CB71" s="263"/>
      <c r="CC71" s="263"/>
      <c r="CD71" s="263"/>
      <c r="CE71" s="264"/>
    </row>
    <row r="72" spans="64:83" ht="24" customHeight="1">
      <c r="BL72" s="130"/>
      <c r="BM72" s="132" t="s">
        <v>7</v>
      </c>
      <c r="BN72" s="214"/>
      <c r="BO72" s="216" t="s">
        <v>7</v>
      </c>
      <c r="BP72" s="223" t="s">
        <v>64</v>
      </c>
      <c r="BQ72" s="281"/>
      <c r="BR72" s="124" t="s">
        <v>65</v>
      </c>
      <c r="BS72" s="283"/>
      <c r="BT72" s="133" t="s">
        <v>66</v>
      </c>
      <c r="BU72" s="279"/>
      <c r="BV72" s="281"/>
      <c r="BW72" s="220" t="s">
        <v>67</v>
      </c>
      <c r="BX72" s="283"/>
      <c r="BY72" s="133" t="s">
        <v>63</v>
      </c>
      <c r="BZ72" s="266" t="s">
        <v>63</v>
      </c>
      <c r="CA72" s="267"/>
      <c r="CB72" s="267"/>
      <c r="CC72" s="267"/>
      <c r="CD72" s="267"/>
      <c r="CE72" s="261"/>
    </row>
    <row r="73" spans="64:83" ht="24" customHeight="1">
      <c r="BL73" s="130"/>
      <c r="BM73" s="146">
        <v>1</v>
      </c>
      <c r="BN73" s="217">
        <f>IF(AY12=0,"",AY12)</f>
      </c>
      <c r="BO73" s="148">
        <v>1</v>
      </c>
      <c r="BP73" s="224">
        <f>IF(G59=0,"",G59)</f>
      </c>
      <c r="BQ73" s="134">
        <f aca="true" t="shared" si="14" ref="BQ73:BQ82">IF(OR(BP73=0,BP73=""),"","×")</f>
      </c>
      <c r="BR73" s="218">
        <f>S13</f>
      </c>
      <c r="BS73" s="135">
        <f>IF(OR(BP73=0,BP73=""),"","＝")</f>
      </c>
      <c r="BT73" s="147">
        <f>IF(BP73="","",BP73*BR73)</f>
      </c>
      <c r="BU73" s="149">
        <f>IF(BT73="","",BT73/1000)</f>
      </c>
      <c r="BV73" s="136">
        <f aca="true" t="shared" si="15" ref="BV73:BV82">IF(OR(BU73=0,BU73=""),"","×")</f>
      </c>
      <c r="BW73" s="150">
        <f>IF(BU73="","",$AQ$50)</f>
      </c>
      <c r="BX73" s="137">
        <f aca="true" t="shared" si="16" ref="BX73:BX82">IF(OR(BU73=0,BU73=""),"","＝")</f>
      </c>
      <c r="BY73" s="151">
        <f>IF(BU73="","",BU73*BW73)</f>
      </c>
      <c r="BZ73" s="271">
        <f>IF(BY73="","",BN73-BY73)</f>
      </c>
      <c r="CA73" s="272"/>
      <c r="CB73" s="272"/>
      <c r="CC73" s="272"/>
      <c r="CD73" s="272"/>
      <c r="CE73" s="265"/>
    </row>
    <row r="74" spans="64:83" ht="13.5">
      <c r="BL74" s="130"/>
      <c r="BM74" s="146">
        <v>2</v>
      </c>
      <c r="BN74" s="217">
        <f>IF(AY14=0,"",AY14)</f>
      </c>
      <c r="BO74" s="148">
        <v>2</v>
      </c>
      <c r="BP74" s="224">
        <f>IF(G60=0,"",G60)</f>
      </c>
      <c r="BQ74" s="134">
        <f t="shared" si="14"/>
      </c>
      <c r="BR74" s="218">
        <f>S15</f>
      </c>
      <c r="BS74" s="135">
        <f>IF(OR(BP74=0,BP74=""),"","＝")</f>
      </c>
      <c r="BT74" s="147">
        <f aca="true" t="shared" si="17" ref="BT74:BT82">IF(BP74="","",BP74*BR74)</f>
      </c>
      <c r="BU74" s="149">
        <f>IF(BT74="","",BT74/1000)</f>
      </c>
      <c r="BV74" s="136">
        <f t="shared" si="15"/>
      </c>
      <c r="BW74" s="150">
        <f aca="true" t="shared" si="18" ref="BW74:BW82">IF(BU74="","",$AQ$50)</f>
      </c>
      <c r="BX74" s="137">
        <f t="shared" si="16"/>
      </c>
      <c r="BY74" s="151">
        <f>IF(BU74="","",BU74*BW74)</f>
      </c>
      <c r="BZ74" s="271">
        <f>IF(BY74="","",BN74-BY74)</f>
      </c>
      <c r="CA74" s="272"/>
      <c r="CB74" s="272"/>
      <c r="CC74" s="272"/>
      <c r="CD74" s="272"/>
      <c r="CE74" s="265"/>
    </row>
    <row r="75" spans="64:83" ht="13.5">
      <c r="BL75" s="130"/>
      <c r="BM75" s="146">
        <v>3</v>
      </c>
      <c r="BN75" s="217">
        <f aca="true" t="shared" si="19" ref="BN75:BN82">IF(AY15=0,"",AY15)</f>
      </c>
      <c r="BO75" s="148">
        <v>3</v>
      </c>
      <c r="BP75" s="224">
        <f aca="true" t="shared" si="20" ref="BP75:BP82">IF(G61=0,"",G61)</f>
      </c>
      <c r="BQ75" s="134">
        <f t="shared" si="14"/>
      </c>
      <c r="BR75" s="218">
        <f aca="true" t="shared" si="21" ref="BR75:BR82">S16</f>
      </c>
      <c r="BS75" s="135">
        <f aca="true" t="shared" si="22" ref="BS75:BS82">IF(OR(BP75=0,BP75=""),"","＝")</f>
      </c>
      <c r="BT75" s="147">
        <f t="shared" si="17"/>
      </c>
      <c r="BU75" s="149">
        <f>IF(BT75="","",BT75/1000)</f>
      </c>
      <c r="BV75" s="136"/>
      <c r="BW75" s="150">
        <f t="shared" si="18"/>
      </c>
      <c r="BX75" s="137"/>
      <c r="BY75" s="151">
        <f aca="true" t="shared" si="23" ref="BY75:BY82">IF(BU75="","",BU75*BW75)</f>
      </c>
      <c r="BZ75" s="271">
        <f>IF(BY75="","",BN75-BY75)</f>
      </c>
      <c r="CA75" s="272"/>
      <c r="CB75" s="272"/>
      <c r="CC75" s="272"/>
      <c r="CD75" s="272"/>
      <c r="CE75" s="265"/>
    </row>
    <row r="76" spans="64:83" ht="13.5">
      <c r="BL76" s="130"/>
      <c r="BM76" s="146">
        <v>4</v>
      </c>
      <c r="BN76" s="217">
        <f t="shared" si="19"/>
      </c>
      <c r="BO76" s="148">
        <v>4</v>
      </c>
      <c r="BP76" s="224">
        <f t="shared" si="20"/>
      </c>
      <c r="BQ76" s="134">
        <f t="shared" si="14"/>
      </c>
      <c r="BR76" s="218">
        <f t="shared" si="21"/>
      </c>
      <c r="BS76" s="135">
        <f t="shared" si="22"/>
      </c>
      <c r="BT76" s="147">
        <f t="shared" si="17"/>
      </c>
      <c r="BU76" s="149">
        <f>IF(BT76="","",BT76/1000)</f>
      </c>
      <c r="BV76" s="136"/>
      <c r="BW76" s="150">
        <f t="shared" si="18"/>
      </c>
      <c r="BX76" s="137"/>
      <c r="BY76" s="151">
        <f t="shared" si="23"/>
      </c>
      <c r="BZ76" s="271">
        <f aca="true" t="shared" si="24" ref="BZ76:BZ82">IF(BY76="","",BN76-BY76)</f>
      </c>
      <c r="CA76" s="272"/>
      <c r="CB76" s="272"/>
      <c r="CC76" s="272"/>
      <c r="CD76" s="272"/>
      <c r="CE76" s="265"/>
    </row>
    <row r="77" spans="64:83" ht="13.5">
      <c r="BL77" s="130"/>
      <c r="BM77" s="146">
        <v>5</v>
      </c>
      <c r="BN77" s="217">
        <f t="shared" si="19"/>
      </c>
      <c r="BO77" s="148">
        <v>5</v>
      </c>
      <c r="BP77" s="224">
        <f t="shared" si="20"/>
      </c>
      <c r="BQ77" s="134">
        <f t="shared" si="14"/>
      </c>
      <c r="BR77" s="218">
        <f t="shared" si="21"/>
      </c>
      <c r="BS77" s="135">
        <f t="shared" si="22"/>
      </c>
      <c r="BT77" s="147">
        <f t="shared" si="17"/>
      </c>
      <c r="BU77" s="149">
        <f aca="true" t="shared" si="25" ref="BU77:BU82">IF(BT77="","",BT77/1000)</f>
      </c>
      <c r="BV77" s="136"/>
      <c r="BW77" s="150">
        <f t="shared" si="18"/>
      </c>
      <c r="BX77" s="137"/>
      <c r="BY77" s="151">
        <f t="shared" si="23"/>
      </c>
      <c r="BZ77" s="271">
        <f t="shared" si="24"/>
      </c>
      <c r="CA77" s="272"/>
      <c r="CB77" s="272"/>
      <c r="CC77" s="272"/>
      <c r="CD77" s="272"/>
      <c r="CE77" s="265"/>
    </row>
    <row r="78" spans="64:83" ht="13.5">
      <c r="BL78" s="130"/>
      <c r="BM78" s="146">
        <v>6</v>
      </c>
      <c r="BN78" s="217">
        <f t="shared" si="19"/>
      </c>
      <c r="BO78" s="148">
        <v>6</v>
      </c>
      <c r="BP78" s="224">
        <f t="shared" si="20"/>
      </c>
      <c r="BQ78" s="134">
        <f t="shared" si="14"/>
      </c>
      <c r="BR78" s="218">
        <f t="shared" si="21"/>
      </c>
      <c r="BS78" s="135">
        <f t="shared" si="22"/>
      </c>
      <c r="BT78" s="147">
        <f t="shared" si="17"/>
      </c>
      <c r="BU78" s="149">
        <f t="shared" si="25"/>
      </c>
      <c r="BV78" s="136"/>
      <c r="BW78" s="150">
        <f t="shared" si="18"/>
      </c>
      <c r="BX78" s="137"/>
      <c r="BY78" s="151">
        <f t="shared" si="23"/>
      </c>
      <c r="BZ78" s="271">
        <f t="shared" si="24"/>
      </c>
      <c r="CA78" s="272"/>
      <c r="CB78" s="272"/>
      <c r="CC78" s="272"/>
      <c r="CD78" s="272"/>
      <c r="CE78" s="265"/>
    </row>
    <row r="79" spans="64:83" ht="13.5">
      <c r="BL79" s="130"/>
      <c r="BM79" s="146">
        <v>7</v>
      </c>
      <c r="BN79" s="217">
        <f t="shared" si="19"/>
      </c>
      <c r="BO79" s="148">
        <v>7</v>
      </c>
      <c r="BP79" s="224">
        <f t="shared" si="20"/>
      </c>
      <c r="BQ79" s="134">
        <f t="shared" si="14"/>
      </c>
      <c r="BR79" s="218">
        <f t="shared" si="21"/>
      </c>
      <c r="BS79" s="135">
        <f t="shared" si="22"/>
      </c>
      <c r="BT79" s="147">
        <f t="shared" si="17"/>
      </c>
      <c r="BU79" s="149">
        <f t="shared" si="25"/>
      </c>
      <c r="BV79" s="136"/>
      <c r="BW79" s="150">
        <f t="shared" si="18"/>
      </c>
      <c r="BX79" s="137"/>
      <c r="BY79" s="151">
        <f t="shared" si="23"/>
      </c>
      <c r="BZ79" s="271">
        <f t="shared" si="24"/>
      </c>
      <c r="CA79" s="272"/>
      <c r="CB79" s="272"/>
      <c r="CC79" s="272"/>
      <c r="CD79" s="272"/>
      <c r="CE79" s="265"/>
    </row>
    <row r="80" spans="64:83" ht="13.5">
      <c r="BL80" s="130"/>
      <c r="BM80" s="146">
        <v>8</v>
      </c>
      <c r="BN80" s="217">
        <f t="shared" si="19"/>
      </c>
      <c r="BO80" s="148">
        <v>8</v>
      </c>
      <c r="BP80" s="224">
        <f t="shared" si="20"/>
      </c>
      <c r="BQ80" s="134">
        <f t="shared" si="14"/>
      </c>
      <c r="BR80" s="218">
        <f t="shared" si="21"/>
      </c>
      <c r="BS80" s="135">
        <f t="shared" si="22"/>
      </c>
      <c r="BT80" s="147">
        <f t="shared" si="17"/>
      </c>
      <c r="BU80" s="149">
        <f t="shared" si="25"/>
      </c>
      <c r="BV80" s="136">
        <f t="shared" si="15"/>
      </c>
      <c r="BW80" s="150">
        <f t="shared" si="18"/>
      </c>
      <c r="BX80" s="137">
        <f t="shared" si="16"/>
      </c>
      <c r="BY80" s="151">
        <f t="shared" si="23"/>
      </c>
      <c r="BZ80" s="271">
        <f t="shared" si="24"/>
      </c>
      <c r="CA80" s="272"/>
      <c r="CB80" s="272"/>
      <c r="CC80" s="272"/>
      <c r="CD80" s="272"/>
      <c r="CE80" s="265"/>
    </row>
    <row r="81" spans="64:83" ht="13.5">
      <c r="BL81" s="130"/>
      <c r="BM81" s="146">
        <v>9</v>
      </c>
      <c r="BN81" s="217">
        <f t="shared" si="19"/>
      </c>
      <c r="BO81" s="148">
        <v>9</v>
      </c>
      <c r="BP81" s="224">
        <f t="shared" si="20"/>
      </c>
      <c r="BQ81" s="134">
        <f t="shared" si="14"/>
      </c>
      <c r="BR81" s="218">
        <f t="shared" si="21"/>
      </c>
      <c r="BS81" s="135">
        <f t="shared" si="22"/>
      </c>
      <c r="BT81" s="147">
        <f t="shared" si="17"/>
      </c>
      <c r="BU81" s="149">
        <f t="shared" si="25"/>
      </c>
      <c r="BV81" s="136">
        <f t="shared" si="15"/>
      </c>
      <c r="BW81" s="150">
        <f t="shared" si="18"/>
      </c>
      <c r="BX81" s="137">
        <f t="shared" si="16"/>
      </c>
      <c r="BY81" s="151">
        <f t="shared" si="23"/>
      </c>
      <c r="BZ81" s="271">
        <f t="shared" si="24"/>
      </c>
      <c r="CA81" s="272"/>
      <c r="CB81" s="272"/>
      <c r="CC81" s="272"/>
      <c r="CD81" s="272"/>
      <c r="CE81" s="265"/>
    </row>
    <row r="82" spans="64:83" ht="13.5">
      <c r="BL82" s="130"/>
      <c r="BM82" s="146">
        <v>10</v>
      </c>
      <c r="BN82" s="217">
        <f t="shared" si="19"/>
      </c>
      <c r="BO82" s="148">
        <v>10</v>
      </c>
      <c r="BP82" s="224">
        <f t="shared" si="20"/>
      </c>
      <c r="BQ82" s="134">
        <f t="shared" si="14"/>
      </c>
      <c r="BR82" s="218">
        <f t="shared" si="21"/>
      </c>
      <c r="BS82" s="135">
        <f t="shared" si="22"/>
      </c>
      <c r="BT82" s="147">
        <f t="shared" si="17"/>
      </c>
      <c r="BU82" s="149">
        <f t="shared" si="25"/>
      </c>
      <c r="BV82" s="136">
        <f t="shared" si="15"/>
      </c>
      <c r="BW82" s="150">
        <f t="shared" si="18"/>
      </c>
      <c r="BX82" s="137">
        <f t="shared" si="16"/>
      </c>
      <c r="BY82" s="151">
        <f t="shared" si="23"/>
      </c>
      <c r="BZ82" s="271">
        <f t="shared" si="24"/>
      </c>
      <c r="CA82" s="272"/>
      <c r="CB82" s="272"/>
      <c r="CC82" s="272"/>
      <c r="CD82" s="272"/>
      <c r="CE82" s="265"/>
    </row>
    <row r="83" spans="64:83" ht="21">
      <c r="BL83" s="138"/>
      <c r="BM83" s="139"/>
      <c r="BN83" s="212">
        <f>SUM(BN73:BN82)</f>
        <v>0</v>
      </c>
      <c r="BO83" s="139"/>
      <c r="BP83" s="141"/>
      <c r="BQ83" s="142"/>
      <c r="BR83" s="142"/>
      <c r="BS83" s="140" t="s">
        <v>68</v>
      </c>
      <c r="BT83" s="149">
        <f>SUM(BT73:BT82)</f>
        <v>0</v>
      </c>
      <c r="BU83" s="143"/>
      <c r="BV83" s="144"/>
      <c r="BW83" s="144"/>
      <c r="BX83" s="145" t="s">
        <v>68</v>
      </c>
      <c r="BY83" s="211">
        <f>SUM(BY73:BY82)</f>
        <v>0</v>
      </c>
      <c r="BZ83" s="268">
        <f>SUM(BZ73:CE82)</f>
        <v>0</v>
      </c>
      <c r="CA83" s="269"/>
      <c r="CB83" s="269"/>
      <c r="CC83" s="269"/>
      <c r="CD83" s="269"/>
      <c r="CE83" s="270"/>
    </row>
  </sheetData>
  <sheetProtection/>
  <mergeCells count="95">
    <mergeCell ref="BO70:BY70"/>
    <mergeCell ref="BZ70:CE70"/>
    <mergeCell ref="B36:S36"/>
    <mergeCell ref="BD62:BD63"/>
    <mergeCell ref="BF62:BF63"/>
    <mergeCell ref="AY64:BB64"/>
    <mergeCell ref="G60:I60"/>
    <mergeCell ref="G61:I61"/>
    <mergeCell ref="M60:N60"/>
    <mergeCell ref="O61:P61"/>
    <mergeCell ref="C59:D59"/>
    <mergeCell ref="E59:F59"/>
    <mergeCell ref="C63:D63"/>
    <mergeCell ref="E63:F63"/>
    <mergeCell ref="C60:D60"/>
    <mergeCell ref="E60:F60"/>
    <mergeCell ref="C61:D61"/>
    <mergeCell ref="E61:F61"/>
    <mergeCell ref="BM70:BN70"/>
    <mergeCell ref="O60:P60"/>
    <mergeCell ref="O63:P63"/>
    <mergeCell ref="O62:P62"/>
    <mergeCell ref="AY66:BB66"/>
    <mergeCell ref="B66:S66"/>
    <mergeCell ref="G62:I62"/>
    <mergeCell ref="G63:I63"/>
    <mergeCell ref="C62:D62"/>
    <mergeCell ref="E62:F62"/>
    <mergeCell ref="B2:S2"/>
    <mergeCell ref="B12:B30"/>
    <mergeCell ref="C58:D58"/>
    <mergeCell ref="E58:F58"/>
    <mergeCell ref="C13:E13"/>
    <mergeCell ref="M8:R8"/>
    <mergeCell ref="M7:R7"/>
    <mergeCell ref="M6:R6"/>
    <mergeCell ref="C7:F7"/>
    <mergeCell ref="C32:F32"/>
    <mergeCell ref="C15:E15"/>
    <mergeCell ref="C17:E17"/>
    <mergeCell ref="C19:E19"/>
    <mergeCell ref="C21:E21"/>
    <mergeCell ref="C23:E23"/>
    <mergeCell ref="C25:E25"/>
    <mergeCell ref="C27:E27"/>
    <mergeCell ref="C29:E29"/>
    <mergeCell ref="C31:E31"/>
    <mergeCell ref="AP38:AR38"/>
    <mergeCell ref="AT38:AV38"/>
    <mergeCell ref="G59:I59"/>
    <mergeCell ref="O59:P59"/>
    <mergeCell ref="M59:N59"/>
    <mergeCell ref="AP46:AR46"/>
    <mergeCell ref="G58:I58"/>
    <mergeCell ref="AR52:AS52"/>
    <mergeCell ref="AP52:AQ52"/>
    <mergeCell ref="B40:B41"/>
    <mergeCell ref="C42:F42"/>
    <mergeCell ref="D39:E39"/>
    <mergeCell ref="D40:E40"/>
    <mergeCell ref="D41:E41"/>
    <mergeCell ref="B47:B49"/>
    <mergeCell ref="C46:E46"/>
    <mergeCell ref="C47:E47"/>
    <mergeCell ref="C48:E48"/>
    <mergeCell ref="C49:E49"/>
    <mergeCell ref="AS60:AT60"/>
    <mergeCell ref="AU60:AV60"/>
    <mergeCell ref="K58:R58"/>
    <mergeCell ref="U35:AJ35"/>
    <mergeCell ref="B35:S35"/>
    <mergeCell ref="C50:F50"/>
    <mergeCell ref="C51:S51"/>
    <mergeCell ref="C55:E55"/>
    <mergeCell ref="AR50:AS50"/>
    <mergeCell ref="AR49:AS49"/>
    <mergeCell ref="BU71:BU72"/>
    <mergeCell ref="BV71:BV72"/>
    <mergeCell ref="BX71:BX72"/>
    <mergeCell ref="BQ71:BQ72"/>
    <mergeCell ref="BS71:BS72"/>
    <mergeCell ref="BZ74:CE74"/>
    <mergeCell ref="BZ73:CE73"/>
    <mergeCell ref="BZ72:CE72"/>
    <mergeCell ref="BZ71:CE71"/>
    <mergeCell ref="M4:R4"/>
    <mergeCell ref="BZ83:CE83"/>
    <mergeCell ref="BZ76:CE76"/>
    <mergeCell ref="BZ82:CE82"/>
    <mergeCell ref="BZ75:CE75"/>
    <mergeCell ref="BZ77:CE77"/>
    <mergeCell ref="BZ78:CE78"/>
    <mergeCell ref="BZ79:CE79"/>
    <mergeCell ref="BZ81:CE81"/>
    <mergeCell ref="BZ80:CE80"/>
  </mergeCells>
  <conditionalFormatting sqref="BT73:BU82">
    <cfRule type="cellIs" priority="1" dxfId="0" operator="notBetween" stopIfTrue="1">
      <formula>0</formula>
      <formula>10000000000</formula>
    </cfRule>
  </conditionalFormatting>
  <dataValidations count="1">
    <dataValidation type="list" allowBlank="1" showInputMessage="1" showErrorMessage="1" sqref="D12 D40:E41 D28 D26 D24 D22 D20 D18 D16 D14">
      <formula1>$AV$49:$AV$51</formula1>
    </dataValidation>
  </dataValidations>
  <printOptions horizontalCentered="1"/>
  <pageMargins left="0.5118110236220472" right="0.5511811023622047" top="0.5118110236220472" bottom="0.2755905511811024" header="0.31496062992125984" footer="0.15748031496062992"/>
  <pageSetup fitToHeight="1" fitToWidth="1" horizontalDpi="300" verticalDpi="3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CE83"/>
  <sheetViews>
    <sheetView view="pageBreakPreview" zoomScale="85" zoomScaleNormal="70" zoomScaleSheetLayoutView="85" workbookViewId="0" topLeftCell="B1">
      <selection activeCell="BF58" sqref="BF58"/>
    </sheetView>
  </sheetViews>
  <sheetFormatPr defaultColWidth="9.00390625" defaultRowHeight="13.5"/>
  <cols>
    <col min="1" max="1" width="2.875" style="0" customWidth="1"/>
    <col min="2" max="2" width="14.625" style="0" customWidth="1"/>
    <col min="3" max="3" width="7.875" style="5" customWidth="1"/>
    <col min="4" max="5" width="7.125" style="2" customWidth="1"/>
    <col min="6" max="6" width="12.375" style="0" customWidth="1"/>
    <col min="7" max="18" width="8.125" style="0" customWidth="1"/>
    <col min="19" max="19" width="10.125" style="226" customWidth="1"/>
    <col min="20" max="41" width="9.375" style="0" customWidth="1"/>
    <col min="42" max="44" width="13.00390625" style="0" customWidth="1"/>
    <col min="45" max="45" width="12.125" style="0" customWidth="1"/>
    <col min="46" max="49" width="10.875" style="0" customWidth="1"/>
    <col min="55" max="55" width="3.00390625" style="0" customWidth="1"/>
    <col min="56" max="56" width="12.375" style="0" customWidth="1"/>
    <col min="57" max="57" width="3.625" style="0" customWidth="1"/>
    <col min="58" max="58" width="11.50390625" style="0" customWidth="1"/>
    <col min="59" max="59" width="4.125" style="0" customWidth="1"/>
    <col min="61" max="61" width="4.125" style="0" customWidth="1"/>
    <col min="64" max="64" width="3.75390625" style="0" customWidth="1"/>
    <col min="65" max="65" width="6.875" style="0" customWidth="1"/>
    <col min="66" max="66" width="20.25390625" style="0" customWidth="1"/>
    <col min="67" max="67" width="3.75390625" style="0" customWidth="1"/>
    <col min="68" max="68" width="15.75390625" style="0" customWidth="1"/>
    <col min="69" max="69" width="3.75390625" style="0" customWidth="1"/>
    <col min="70" max="70" width="9.25390625" style="0" customWidth="1"/>
    <col min="71" max="71" width="5.625" style="0" customWidth="1"/>
    <col min="72" max="72" width="13.50390625" style="0" customWidth="1"/>
    <col min="73" max="73" width="11.00390625" style="0" customWidth="1"/>
    <col min="74" max="74" width="3.75390625" style="0" customWidth="1"/>
    <col min="75" max="75" width="11.00390625" style="0" customWidth="1"/>
    <col min="76" max="76" width="3.75390625" style="0" customWidth="1"/>
    <col min="77" max="77" width="12.625" style="0" customWidth="1"/>
    <col min="78" max="94" width="3.75390625" style="0" customWidth="1"/>
  </cols>
  <sheetData>
    <row r="1" ht="21.75" thickBot="1">
      <c r="B1" s="209" t="s">
        <v>137</v>
      </c>
    </row>
    <row r="2" spans="2:46" ht="21" customHeight="1">
      <c r="B2" s="335" t="s">
        <v>146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AP2" s="255" t="s">
        <v>12</v>
      </c>
      <c r="AQ2" s="256" t="s">
        <v>112</v>
      </c>
      <c r="AR2" s="256" t="s">
        <v>168</v>
      </c>
      <c r="AS2" s="256" t="s">
        <v>2</v>
      </c>
      <c r="AT2" s="257" t="s">
        <v>19</v>
      </c>
    </row>
    <row r="3" spans="2:46" ht="21" customHeight="1" thickBo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AP3" s="258">
        <v>37.7</v>
      </c>
      <c r="AQ3" s="259">
        <v>34.6</v>
      </c>
      <c r="AR3" s="259">
        <v>50.8</v>
      </c>
      <c r="AS3" s="259">
        <v>9.97</v>
      </c>
      <c r="AT3" s="260">
        <v>0.0258</v>
      </c>
    </row>
    <row r="4" spans="2:19" ht="15.75" customHeight="1">
      <c r="B4" s="241" t="s">
        <v>45</v>
      </c>
      <c r="C4" s="21" t="s">
        <v>46</v>
      </c>
      <c r="D4" s="21"/>
      <c r="E4" s="21"/>
      <c r="F4" s="18"/>
      <c r="G4" s="18"/>
      <c r="H4" s="18"/>
      <c r="I4" s="18"/>
      <c r="J4" s="18"/>
      <c r="K4" s="18"/>
      <c r="L4" s="17" t="s">
        <v>138</v>
      </c>
      <c r="M4" s="361" t="s">
        <v>175</v>
      </c>
      <c r="N4" s="361"/>
      <c r="O4" s="361"/>
      <c r="P4" s="361"/>
      <c r="Q4" s="361"/>
      <c r="R4" s="361"/>
      <c r="S4" s="30"/>
    </row>
    <row r="5" spans="4:19" ht="8.25" customHeight="1"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</row>
    <row r="6" spans="3:18" ht="21" customHeight="1">
      <c r="C6" s="11"/>
      <c r="D6" s="12"/>
      <c r="E6" s="12"/>
      <c r="F6" s="14" t="s">
        <v>3</v>
      </c>
      <c r="G6" s="4" t="s">
        <v>108</v>
      </c>
      <c r="H6" s="3" t="s">
        <v>2</v>
      </c>
      <c r="I6" s="13" t="s">
        <v>0</v>
      </c>
      <c r="L6" s="17" t="s">
        <v>36</v>
      </c>
      <c r="M6" s="361" t="s">
        <v>103</v>
      </c>
      <c r="N6" s="361"/>
      <c r="O6" s="361"/>
      <c r="P6" s="361"/>
      <c r="Q6" s="361"/>
      <c r="R6" s="361"/>
    </row>
    <row r="7" spans="3:18" ht="21" customHeight="1">
      <c r="C7" s="341" t="s">
        <v>25</v>
      </c>
      <c r="D7" s="341"/>
      <c r="E7" s="341"/>
      <c r="F7" s="341"/>
      <c r="G7" s="242">
        <v>4</v>
      </c>
      <c r="H7" s="243">
        <v>1</v>
      </c>
      <c r="I7" s="3">
        <f>H7+G7</f>
        <v>5</v>
      </c>
      <c r="L7" s="7" t="s">
        <v>37</v>
      </c>
      <c r="M7" s="365" t="s">
        <v>104</v>
      </c>
      <c r="N7" s="365"/>
      <c r="O7" s="365"/>
      <c r="P7" s="365"/>
      <c r="Q7" s="365"/>
      <c r="R7" s="365"/>
    </row>
    <row r="8" spans="3:42" ht="21" customHeight="1">
      <c r="C8" s="37" t="s">
        <v>17</v>
      </c>
      <c r="D8" s="69"/>
      <c r="E8" s="69"/>
      <c r="F8" s="69"/>
      <c r="G8" s="70"/>
      <c r="H8" s="71"/>
      <c r="I8" s="38"/>
      <c r="K8" s="20"/>
      <c r="L8" s="7" t="s">
        <v>109</v>
      </c>
      <c r="M8" s="361" t="s">
        <v>110</v>
      </c>
      <c r="N8" s="361"/>
      <c r="O8" s="361"/>
      <c r="P8" s="361"/>
      <c r="Q8" s="361"/>
      <c r="R8" s="361"/>
      <c r="AP8" t="s">
        <v>18</v>
      </c>
    </row>
    <row r="9" ht="13.5">
      <c r="O9" s="2"/>
    </row>
    <row r="10" spans="2:46" ht="22.5" customHeight="1" thickBot="1">
      <c r="B10" s="97" t="s">
        <v>159</v>
      </c>
      <c r="O10" s="2"/>
      <c r="AP10" t="s">
        <v>16</v>
      </c>
      <c r="AT10" t="s">
        <v>15</v>
      </c>
    </row>
    <row r="11" spans="2:51" s="2" customFormat="1" ht="24.75" customHeight="1" thickBot="1">
      <c r="B11" s="50"/>
      <c r="C11" s="6" t="s">
        <v>7</v>
      </c>
      <c r="D11" s="19" t="s">
        <v>4</v>
      </c>
      <c r="E11" s="19" t="s">
        <v>10</v>
      </c>
      <c r="F11" s="3" t="s">
        <v>111</v>
      </c>
      <c r="G11" s="15" t="s">
        <v>147</v>
      </c>
      <c r="H11" s="15" t="s">
        <v>148</v>
      </c>
      <c r="I11" s="15" t="s">
        <v>149</v>
      </c>
      <c r="J11" s="15" t="s">
        <v>150</v>
      </c>
      <c r="K11" s="15" t="s">
        <v>151</v>
      </c>
      <c r="L11" s="15" t="s">
        <v>152</v>
      </c>
      <c r="M11" s="15" t="s">
        <v>153</v>
      </c>
      <c r="N11" s="15" t="s">
        <v>154</v>
      </c>
      <c r="O11" s="15" t="s">
        <v>155</v>
      </c>
      <c r="P11" s="15" t="s">
        <v>156</v>
      </c>
      <c r="Q11" s="15" t="s">
        <v>157</v>
      </c>
      <c r="R11" s="15" t="s">
        <v>158</v>
      </c>
      <c r="S11" s="227" t="s">
        <v>0</v>
      </c>
      <c r="AP11" s="39" t="s">
        <v>12</v>
      </c>
      <c r="AQ11" s="40" t="s">
        <v>112</v>
      </c>
      <c r="AR11" s="73" t="s">
        <v>113</v>
      </c>
      <c r="AS11" s="77" t="s">
        <v>26</v>
      </c>
      <c r="AT11" s="39" t="s">
        <v>12</v>
      </c>
      <c r="AU11" s="40" t="s">
        <v>112</v>
      </c>
      <c r="AV11" s="41" t="s">
        <v>113</v>
      </c>
      <c r="AW11" s="77" t="s">
        <v>26</v>
      </c>
      <c r="AY11" s="152" t="s">
        <v>69</v>
      </c>
    </row>
    <row r="12" spans="2:51" ht="23.25" customHeight="1" thickTop="1">
      <c r="B12" s="336" t="s">
        <v>145</v>
      </c>
      <c r="C12" s="57">
        <v>1</v>
      </c>
      <c r="D12" s="247" t="s">
        <v>12</v>
      </c>
      <c r="E12" s="248">
        <v>1</v>
      </c>
      <c r="F12" s="59" t="s">
        <v>22</v>
      </c>
      <c r="G12" s="244">
        <v>95.1</v>
      </c>
      <c r="H12" s="244">
        <v>98.9</v>
      </c>
      <c r="I12" s="244">
        <v>112.6</v>
      </c>
      <c r="J12" s="244">
        <v>100</v>
      </c>
      <c r="K12" s="244">
        <v>96</v>
      </c>
      <c r="L12" s="244">
        <v>110</v>
      </c>
      <c r="M12" s="244">
        <v>120</v>
      </c>
      <c r="N12" s="244">
        <v>117</v>
      </c>
      <c r="O12" s="244">
        <v>118.6</v>
      </c>
      <c r="P12" s="244">
        <v>57</v>
      </c>
      <c r="Q12" s="244">
        <v>77.4</v>
      </c>
      <c r="R12" s="244">
        <v>97.5</v>
      </c>
      <c r="S12" s="228">
        <f aca="true" t="shared" si="0" ref="S12:S31">IF(SUM(G12:R12)=0,"",SUM(G12:R12))</f>
        <v>1200.1000000000001</v>
      </c>
      <c r="AP12" s="42">
        <f>IF(D12="軽油",S12,0)</f>
        <v>1200.1000000000001</v>
      </c>
      <c r="AQ12" s="1">
        <f>IF(D12="ガソリン",S12,0)</f>
        <v>0</v>
      </c>
      <c r="AR12" s="74">
        <f>IF(D12="LPG",S12,0)</f>
        <v>0</v>
      </c>
      <c r="AS12" s="78"/>
      <c r="AT12" s="42">
        <f>IF(E12=1,IF(D12="軽油",S12,0),0)</f>
        <v>1200.1000000000001</v>
      </c>
      <c r="AU12" s="1">
        <f>IF(E12=1,IF(D12="ガソリン",S12,0),0)</f>
        <v>0</v>
      </c>
      <c r="AV12" s="43">
        <f>IF(E12=1,IF(D12="LPG",S12,0),0)</f>
        <v>0</v>
      </c>
      <c r="AW12" s="78"/>
      <c r="AX12">
        <f>IF(D12="軽油",S12*$AP$3,IF(D12="ガソリン",S12*$AQ$3,IF(D12="LPG",S12*$AR$3,0)))*$AT$3/1000</f>
        <v>1.1672892660000003</v>
      </c>
      <c r="AY12">
        <f>IF(E12=1,AX12,0)</f>
        <v>1.1672892660000003</v>
      </c>
    </row>
    <row r="13" spans="2:49" ht="23.25" customHeight="1" thickBot="1">
      <c r="B13" s="337"/>
      <c r="C13" s="320" t="s">
        <v>144</v>
      </c>
      <c r="D13" s="321"/>
      <c r="E13" s="322"/>
      <c r="F13" s="54" t="s">
        <v>21</v>
      </c>
      <c r="G13" s="245">
        <v>36.5</v>
      </c>
      <c r="H13" s="245">
        <v>36</v>
      </c>
      <c r="I13" s="245">
        <v>40</v>
      </c>
      <c r="J13" s="245">
        <v>29.6</v>
      </c>
      <c r="K13" s="245">
        <v>28.6</v>
      </c>
      <c r="L13" s="245">
        <v>33.4</v>
      </c>
      <c r="M13" s="245">
        <v>42.5</v>
      </c>
      <c r="N13" s="245">
        <v>35.2</v>
      </c>
      <c r="O13" s="245">
        <v>33.1</v>
      </c>
      <c r="P13" s="245">
        <v>25.3</v>
      </c>
      <c r="Q13" s="245">
        <v>26.3</v>
      </c>
      <c r="R13" s="245">
        <v>33.6</v>
      </c>
      <c r="S13" s="229">
        <f t="shared" si="0"/>
        <v>400.1000000000001</v>
      </c>
      <c r="AP13" s="42"/>
      <c r="AQ13" s="1"/>
      <c r="AR13" s="74"/>
      <c r="AS13" s="79">
        <f>IF(S13="",0,S13)</f>
        <v>400.1000000000001</v>
      </c>
      <c r="AT13" s="42"/>
      <c r="AU13" s="1"/>
      <c r="AV13" s="43"/>
      <c r="AW13" s="79">
        <f>IF(E12=1,S13,0)</f>
        <v>400.1000000000001</v>
      </c>
    </row>
    <row r="14" spans="2:51" ht="23.25" customHeight="1" thickTop="1">
      <c r="B14" s="338"/>
      <c r="C14" s="57">
        <v>2</v>
      </c>
      <c r="D14" s="247" t="s">
        <v>12</v>
      </c>
      <c r="E14" s="248">
        <v>1</v>
      </c>
      <c r="F14" s="59" t="s">
        <v>22</v>
      </c>
      <c r="G14" s="244">
        <v>101.8</v>
      </c>
      <c r="H14" s="244">
        <v>82.1</v>
      </c>
      <c r="I14" s="244">
        <v>94.2</v>
      </c>
      <c r="J14" s="244">
        <v>98.8</v>
      </c>
      <c r="K14" s="244">
        <v>76</v>
      </c>
      <c r="L14" s="244">
        <v>88.2</v>
      </c>
      <c r="M14" s="244">
        <v>95.8</v>
      </c>
      <c r="N14" s="244">
        <v>114.6</v>
      </c>
      <c r="O14" s="244">
        <v>121.6</v>
      </c>
      <c r="P14" s="244">
        <v>50.2</v>
      </c>
      <c r="Q14" s="244">
        <v>69.9</v>
      </c>
      <c r="R14" s="244">
        <v>92.7</v>
      </c>
      <c r="S14" s="228">
        <f t="shared" si="0"/>
        <v>1085.9</v>
      </c>
      <c r="AP14" s="42">
        <f aca="true" t="shared" si="1" ref="AP14:AP30">IF(D14="軽油",S14,0)</f>
        <v>1085.9</v>
      </c>
      <c r="AQ14" s="1">
        <f aca="true" t="shared" si="2" ref="AQ14:AQ30">IF(D14="ガソリン",S14,0)</f>
        <v>0</v>
      </c>
      <c r="AR14" s="74">
        <f aca="true" t="shared" si="3" ref="AR14:AR30">IF(D14="LPG",S14,0)</f>
        <v>0</v>
      </c>
      <c r="AS14" s="78"/>
      <c r="AT14" s="42">
        <f aca="true" t="shared" si="4" ref="AT14:AT30">IF(E14=1,IF(D14="軽油",S14,0),0)</f>
        <v>1085.9</v>
      </c>
      <c r="AU14" s="1">
        <f aca="true" t="shared" si="5" ref="AU14:AU30">IF(E14=1,IF(D14="ガソリン",S14,0),0)</f>
        <v>0</v>
      </c>
      <c r="AV14" s="43">
        <f aca="true" t="shared" si="6" ref="AV14:AV30">IF(E14=1,IF(D14="LPG",S14,0),0)</f>
        <v>0</v>
      </c>
      <c r="AW14" s="78"/>
      <c r="AX14">
        <f>IF(D14="軽油",S14*$AP$3,IF(D14="ガソリン",S14*$AQ$3,IF(D14="LPG",S14*$AR$3,0)))*$AT$3/1000</f>
        <v>1.056211494</v>
      </c>
      <c r="AY14">
        <f>IF(E14=1,AX14,0)</f>
        <v>1.056211494</v>
      </c>
    </row>
    <row r="15" spans="2:49" ht="23.25" customHeight="1" thickBot="1">
      <c r="B15" s="338"/>
      <c r="C15" s="320" t="s">
        <v>144</v>
      </c>
      <c r="D15" s="321"/>
      <c r="E15" s="322"/>
      <c r="F15" s="51" t="s">
        <v>21</v>
      </c>
      <c r="G15" s="245">
        <v>42.5</v>
      </c>
      <c r="H15" s="245">
        <v>35.2</v>
      </c>
      <c r="I15" s="245">
        <v>33.1</v>
      </c>
      <c r="J15" s="245">
        <v>25.3</v>
      </c>
      <c r="K15" s="245">
        <v>26.3</v>
      </c>
      <c r="L15" s="245">
        <v>33.6</v>
      </c>
      <c r="M15" s="245">
        <v>42.5</v>
      </c>
      <c r="N15" s="245">
        <v>35.2</v>
      </c>
      <c r="O15" s="245">
        <v>33.1</v>
      </c>
      <c r="P15" s="245">
        <v>25.3</v>
      </c>
      <c r="Q15" s="245">
        <v>26.3</v>
      </c>
      <c r="R15" s="245">
        <v>33.6</v>
      </c>
      <c r="S15" s="230">
        <f t="shared" si="0"/>
        <v>392.0000000000001</v>
      </c>
      <c r="AP15" s="42"/>
      <c r="AQ15" s="1"/>
      <c r="AR15" s="74"/>
      <c r="AS15" s="79">
        <f>IF(S15="",0,S15)</f>
        <v>392.0000000000001</v>
      </c>
      <c r="AT15" s="42"/>
      <c r="AU15" s="1"/>
      <c r="AV15" s="43"/>
      <c r="AW15" s="79">
        <f>IF(E14=1,S15,0)</f>
        <v>392.0000000000001</v>
      </c>
    </row>
    <row r="16" spans="2:51" ht="23.25" customHeight="1" thickTop="1">
      <c r="B16" s="338"/>
      <c r="C16" s="57">
        <v>3</v>
      </c>
      <c r="D16" s="247" t="s">
        <v>12</v>
      </c>
      <c r="E16" s="248"/>
      <c r="F16" s="59" t="s">
        <v>22</v>
      </c>
      <c r="G16" s="244">
        <v>103</v>
      </c>
      <c r="H16" s="244">
        <v>89</v>
      </c>
      <c r="I16" s="244">
        <v>127</v>
      </c>
      <c r="J16" s="244">
        <v>118</v>
      </c>
      <c r="K16" s="244">
        <v>121</v>
      </c>
      <c r="L16" s="244">
        <v>131</v>
      </c>
      <c r="M16" s="244">
        <v>156</v>
      </c>
      <c r="N16" s="244">
        <v>78</v>
      </c>
      <c r="O16" s="244">
        <v>77</v>
      </c>
      <c r="P16" s="244">
        <v>86</v>
      </c>
      <c r="Q16" s="244">
        <v>110</v>
      </c>
      <c r="R16" s="244">
        <v>120</v>
      </c>
      <c r="S16" s="228">
        <f t="shared" si="0"/>
        <v>1316</v>
      </c>
      <c r="AP16" s="42">
        <f t="shared" si="1"/>
        <v>1316</v>
      </c>
      <c r="AQ16" s="1">
        <f t="shared" si="2"/>
        <v>0</v>
      </c>
      <c r="AR16" s="74">
        <f t="shared" si="3"/>
        <v>0</v>
      </c>
      <c r="AS16" s="78"/>
      <c r="AT16" s="42">
        <f t="shared" si="4"/>
        <v>0</v>
      </c>
      <c r="AU16" s="1">
        <f t="shared" si="5"/>
        <v>0</v>
      </c>
      <c r="AV16" s="43">
        <f t="shared" si="6"/>
        <v>0</v>
      </c>
      <c r="AW16" s="78"/>
      <c r="AX16">
        <f>IF(D16="軽油",S16*$AP$3,IF(D16="ガソリン",S16*$AQ$3,IF(D16="LPG",S16*$AR$3,0)))*$AT$3/1000</f>
        <v>1.28002056</v>
      </c>
      <c r="AY16">
        <f>IF(E16=1,AX16,0)</f>
        <v>0</v>
      </c>
    </row>
    <row r="17" spans="2:49" ht="23.25" customHeight="1" thickBot="1">
      <c r="B17" s="338"/>
      <c r="C17" s="320" t="s">
        <v>144</v>
      </c>
      <c r="D17" s="321"/>
      <c r="E17" s="322"/>
      <c r="F17" s="51" t="s">
        <v>21</v>
      </c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30">
        <f t="shared" si="0"/>
      </c>
      <c r="AP17" s="42"/>
      <c r="AQ17" s="1"/>
      <c r="AR17" s="74"/>
      <c r="AS17" s="79">
        <f>IF(S17="",0,S17)</f>
        <v>0</v>
      </c>
      <c r="AT17" s="42"/>
      <c r="AU17" s="1"/>
      <c r="AV17" s="43"/>
      <c r="AW17" s="79">
        <f>IF(E16=1,S17,0)</f>
        <v>0</v>
      </c>
    </row>
    <row r="18" spans="2:51" ht="23.25" customHeight="1" thickTop="1">
      <c r="B18" s="338"/>
      <c r="C18" s="57">
        <v>4</v>
      </c>
      <c r="D18" s="247" t="s">
        <v>12</v>
      </c>
      <c r="E18" s="248"/>
      <c r="F18" s="59" t="s">
        <v>22</v>
      </c>
      <c r="G18" s="244">
        <v>108.8</v>
      </c>
      <c r="H18" s="244">
        <v>121</v>
      </c>
      <c r="I18" s="244">
        <v>131</v>
      </c>
      <c r="J18" s="244">
        <v>156</v>
      </c>
      <c r="K18" s="244">
        <v>78</v>
      </c>
      <c r="L18" s="244">
        <v>77</v>
      </c>
      <c r="M18" s="244">
        <v>94.2</v>
      </c>
      <c r="N18" s="244">
        <v>94.2</v>
      </c>
      <c r="O18" s="244">
        <v>98.8</v>
      </c>
      <c r="P18" s="244">
        <v>76</v>
      </c>
      <c r="Q18" s="244">
        <v>102.1</v>
      </c>
      <c r="R18" s="244">
        <v>20.5</v>
      </c>
      <c r="S18" s="228">
        <f t="shared" si="0"/>
        <v>1157.6</v>
      </c>
      <c r="AP18" s="42">
        <f t="shared" si="1"/>
        <v>1157.6</v>
      </c>
      <c r="AQ18" s="1">
        <f t="shared" si="2"/>
        <v>0</v>
      </c>
      <c r="AR18" s="74">
        <f t="shared" si="3"/>
        <v>0</v>
      </c>
      <c r="AS18" s="78"/>
      <c r="AT18" s="42">
        <f t="shared" si="4"/>
        <v>0</v>
      </c>
      <c r="AU18" s="1">
        <f t="shared" si="5"/>
        <v>0</v>
      </c>
      <c r="AV18" s="43">
        <f t="shared" si="6"/>
        <v>0</v>
      </c>
      <c r="AW18" s="78"/>
      <c r="AX18">
        <f>IF(D18="軽油",S18*$AP$3,IF(D18="ガソリン",S18*$AQ$3,IF(D18="LPG",S18*$AR$3,0)))*$AT$3/1000</f>
        <v>1.125951216</v>
      </c>
      <c r="AY18">
        <f>IF(E18=1,AX18,0)</f>
        <v>0</v>
      </c>
    </row>
    <row r="19" spans="2:49" ht="23.25" customHeight="1" thickBot="1">
      <c r="B19" s="338"/>
      <c r="C19" s="320" t="s">
        <v>144</v>
      </c>
      <c r="D19" s="321"/>
      <c r="E19" s="322"/>
      <c r="F19" s="51" t="s">
        <v>21</v>
      </c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30">
        <f t="shared" si="0"/>
      </c>
      <c r="AP19" s="42"/>
      <c r="AQ19" s="1"/>
      <c r="AR19" s="74"/>
      <c r="AS19" s="79">
        <f>IF(S19="",0,S19)</f>
        <v>0</v>
      </c>
      <c r="AT19" s="42"/>
      <c r="AU19" s="1"/>
      <c r="AV19" s="43"/>
      <c r="AW19" s="79">
        <f>IF(E18=1,S19,0)</f>
        <v>0</v>
      </c>
    </row>
    <row r="20" spans="2:51" ht="23.25" customHeight="1" thickTop="1">
      <c r="B20" s="338"/>
      <c r="C20" s="57">
        <v>5</v>
      </c>
      <c r="D20" s="247"/>
      <c r="E20" s="248"/>
      <c r="F20" s="59" t="s">
        <v>114</v>
      </c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28">
        <f t="shared" si="0"/>
      </c>
      <c r="AP20" s="42">
        <f t="shared" si="1"/>
        <v>0</v>
      </c>
      <c r="AQ20" s="1">
        <f t="shared" si="2"/>
        <v>0</v>
      </c>
      <c r="AR20" s="74">
        <f t="shared" si="3"/>
        <v>0</v>
      </c>
      <c r="AS20" s="78"/>
      <c r="AT20" s="42">
        <f t="shared" si="4"/>
        <v>0</v>
      </c>
      <c r="AU20" s="1">
        <f t="shared" si="5"/>
        <v>0</v>
      </c>
      <c r="AV20" s="43">
        <f t="shared" si="6"/>
        <v>0</v>
      </c>
      <c r="AW20" s="78"/>
      <c r="AX20">
        <f>IF(D20="軽油",S20*$AP$3,IF(D20="ガソリン",S20*$AQ$3,IF(D20="LPG",S20*$AR$3,0)))*$AT$3/1000</f>
        <v>0</v>
      </c>
      <c r="AY20">
        <f>IF(E20=1,AX20,0)</f>
        <v>0</v>
      </c>
    </row>
    <row r="21" spans="2:49" ht="23.25" customHeight="1" thickBot="1">
      <c r="B21" s="338"/>
      <c r="C21" s="320" t="s">
        <v>144</v>
      </c>
      <c r="D21" s="321"/>
      <c r="E21" s="322"/>
      <c r="F21" s="51" t="s">
        <v>21</v>
      </c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30">
        <f t="shared" si="0"/>
      </c>
      <c r="AP21" s="42"/>
      <c r="AQ21" s="1"/>
      <c r="AR21" s="74"/>
      <c r="AS21" s="79">
        <f>IF(S21="",0,S21)</f>
        <v>0</v>
      </c>
      <c r="AT21" s="42"/>
      <c r="AU21" s="1"/>
      <c r="AV21" s="43"/>
      <c r="AW21" s="79">
        <f>IF(E20=1,S21,0)</f>
        <v>0</v>
      </c>
    </row>
    <row r="22" spans="2:51" ht="23.25" customHeight="1" thickTop="1">
      <c r="B22" s="338"/>
      <c r="C22" s="57">
        <v>6</v>
      </c>
      <c r="D22" s="247"/>
      <c r="E22" s="248"/>
      <c r="F22" s="59" t="s">
        <v>114</v>
      </c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28">
        <f t="shared" si="0"/>
      </c>
      <c r="AP22" s="42">
        <f t="shared" si="1"/>
        <v>0</v>
      </c>
      <c r="AQ22" s="1">
        <f t="shared" si="2"/>
        <v>0</v>
      </c>
      <c r="AR22" s="74">
        <f t="shared" si="3"/>
        <v>0</v>
      </c>
      <c r="AS22" s="78"/>
      <c r="AT22" s="42">
        <f t="shared" si="4"/>
        <v>0</v>
      </c>
      <c r="AU22" s="1">
        <f t="shared" si="5"/>
        <v>0</v>
      </c>
      <c r="AV22" s="43">
        <f t="shared" si="6"/>
        <v>0</v>
      </c>
      <c r="AW22" s="78"/>
      <c r="AX22">
        <f>IF(D22="軽油",S22*$AP$3,IF(D22="ガソリン",S22*$AQ$3,IF(D22="LPG",S22*$AR$3,0)))*$AT$3/1000</f>
        <v>0</v>
      </c>
      <c r="AY22">
        <f>IF(E22=1,AX22,0)</f>
        <v>0</v>
      </c>
    </row>
    <row r="23" spans="2:49" ht="23.25" customHeight="1" thickBot="1">
      <c r="B23" s="338"/>
      <c r="C23" s="320" t="s">
        <v>144</v>
      </c>
      <c r="D23" s="321"/>
      <c r="E23" s="322"/>
      <c r="F23" s="51" t="s">
        <v>21</v>
      </c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30">
        <f t="shared" si="0"/>
      </c>
      <c r="AP23" s="42"/>
      <c r="AQ23" s="1"/>
      <c r="AR23" s="74"/>
      <c r="AS23" s="79">
        <f>IF(S23="",0,S23)</f>
        <v>0</v>
      </c>
      <c r="AT23" s="42"/>
      <c r="AU23" s="1"/>
      <c r="AV23" s="43"/>
      <c r="AW23" s="79">
        <f>IF(E22=1,S23,0)</f>
        <v>0</v>
      </c>
    </row>
    <row r="24" spans="2:51" ht="23.25" customHeight="1" thickTop="1">
      <c r="B24" s="338"/>
      <c r="C24" s="57">
        <v>7</v>
      </c>
      <c r="D24" s="247"/>
      <c r="E24" s="248"/>
      <c r="F24" s="59" t="s">
        <v>114</v>
      </c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28">
        <f t="shared" si="0"/>
      </c>
      <c r="AP24" s="42">
        <f t="shared" si="1"/>
        <v>0</v>
      </c>
      <c r="AQ24" s="1">
        <f t="shared" si="2"/>
        <v>0</v>
      </c>
      <c r="AR24" s="74">
        <f t="shared" si="3"/>
        <v>0</v>
      </c>
      <c r="AS24" s="78"/>
      <c r="AT24" s="42">
        <f t="shared" si="4"/>
        <v>0</v>
      </c>
      <c r="AU24" s="1">
        <f t="shared" si="5"/>
        <v>0</v>
      </c>
      <c r="AV24" s="43">
        <f t="shared" si="6"/>
        <v>0</v>
      </c>
      <c r="AW24" s="78"/>
      <c r="AX24">
        <f>IF(D24="軽油",S24*$AP$3,IF(D24="ガソリン",S24*$AQ$3,IF(D24="LPG",S24*$AR$3,0)))*$AT$3/1000</f>
        <v>0</v>
      </c>
      <c r="AY24">
        <f>IF(E24=1,AX24,0)</f>
        <v>0</v>
      </c>
    </row>
    <row r="25" spans="2:49" ht="23.25" customHeight="1" thickBot="1">
      <c r="B25" s="338"/>
      <c r="C25" s="320" t="s">
        <v>144</v>
      </c>
      <c r="D25" s="321"/>
      <c r="E25" s="322"/>
      <c r="F25" s="51" t="s">
        <v>21</v>
      </c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30">
        <f t="shared" si="0"/>
      </c>
      <c r="AP25" s="42"/>
      <c r="AQ25" s="1"/>
      <c r="AR25" s="74"/>
      <c r="AS25" s="79">
        <f>IF(S25="",0,S25)</f>
        <v>0</v>
      </c>
      <c r="AT25" s="42"/>
      <c r="AU25" s="1"/>
      <c r="AV25" s="43"/>
      <c r="AW25" s="79">
        <f>IF(E24=1,S25,0)</f>
        <v>0</v>
      </c>
    </row>
    <row r="26" spans="2:51" ht="23.25" customHeight="1" thickTop="1">
      <c r="B26" s="338"/>
      <c r="C26" s="57">
        <v>8</v>
      </c>
      <c r="D26" s="247"/>
      <c r="E26" s="248"/>
      <c r="F26" s="59" t="s">
        <v>114</v>
      </c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28">
        <f t="shared" si="0"/>
      </c>
      <c r="AP26" s="42">
        <f t="shared" si="1"/>
        <v>0</v>
      </c>
      <c r="AQ26" s="1">
        <f t="shared" si="2"/>
        <v>0</v>
      </c>
      <c r="AR26" s="74">
        <f t="shared" si="3"/>
        <v>0</v>
      </c>
      <c r="AS26" s="78"/>
      <c r="AT26" s="42">
        <f t="shared" si="4"/>
        <v>0</v>
      </c>
      <c r="AU26" s="1">
        <f t="shared" si="5"/>
        <v>0</v>
      </c>
      <c r="AV26" s="43">
        <f t="shared" si="6"/>
        <v>0</v>
      </c>
      <c r="AW26" s="78"/>
      <c r="AX26">
        <f>IF(D26="軽油",S26*$AP$3,IF(D26="ガソリン",S26*$AQ$3,IF(D26="LPG",S26*$AR$3,0)))*$AT$3/1000</f>
        <v>0</v>
      </c>
      <c r="AY26">
        <f>IF(E26=1,AX26,0)</f>
        <v>0</v>
      </c>
    </row>
    <row r="27" spans="2:49" ht="23.25" customHeight="1" thickBot="1">
      <c r="B27" s="338"/>
      <c r="C27" s="320" t="s">
        <v>144</v>
      </c>
      <c r="D27" s="321"/>
      <c r="E27" s="322"/>
      <c r="F27" s="51" t="s">
        <v>21</v>
      </c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30">
        <f t="shared" si="0"/>
      </c>
      <c r="AP27" s="42"/>
      <c r="AQ27" s="1"/>
      <c r="AR27" s="74"/>
      <c r="AS27" s="79">
        <f>IF(S27="",0,S27)</f>
        <v>0</v>
      </c>
      <c r="AT27" s="42"/>
      <c r="AU27" s="1"/>
      <c r="AV27" s="43"/>
      <c r="AW27" s="79">
        <f>IF(E26=1,S27,0)</f>
        <v>0</v>
      </c>
    </row>
    <row r="28" spans="2:51" ht="23.25" customHeight="1" thickTop="1">
      <c r="B28" s="338"/>
      <c r="C28" s="57">
        <v>9</v>
      </c>
      <c r="D28" s="247"/>
      <c r="E28" s="248"/>
      <c r="F28" s="59" t="s">
        <v>114</v>
      </c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28">
        <f t="shared" si="0"/>
      </c>
      <c r="AP28" s="42">
        <f t="shared" si="1"/>
        <v>0</v>
      </c>
      <c r="AQ28" s="1">
        <f t="shared" si="2"/>
        <v>0</v>
      </c>
      <c r="AR28" s="74">
        <f t="shared" si="3"/>
        <v>0</v>
      </c>
      <c r="AS28" s="78"/>
      <c r="AT28" s="42">
        <f t="shared" si="4"/>
        <v>0</v>
      </c>
      <c r="AU28" s="1">
        <f t="shared" si="5"/>
        <v>0</v>
      </c>
      <c r="AV28" s="43">
        <f t="shared" si="6"/>
        <v>0</v>
      </c>
      <c r="AW28" s="78"/>
      <c r="AX28">
        <f>IF(D28="軽油",S28*$AP$3,IF(D28="ガソリン",S28*$AQ$3,IF(D28="LPG",S28*$AR$3,0)))*$AT$3/1000</f>
        <v>0</v>
      </c>
      <c r="AY28">
        <f>IF(E28=1,AX28,0)</f>
        <v>0</v>
      </c>
    </row>
    <row r="29" spans="2:49" ht="23.25" customHeight="1" thickBot="1">
      <c r="B29" s="338"/>
      <c r="C29" s="320" t="s">
        <v>144</v>
      </c>
      <c r="D29" s="321"/>
      <c r="E29" s="322"/>
      <c r="F29" s="51" t="s">
        <v>21</v>
      </c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30">
        <f t="shared" si="0"/>
      </c>
      <c r="AP29" s="42"/>
      <c r="AQ29" s="1"/>
      <c r="AR29" s="74"/>
      <c r="AS29" s="79">
        <f>IF(S29="",0,S29)</f>
        <v>0</v>
      </c>
      <c r="AT29" s="42"/>
      <c r="AU29" s="1"/>
      <c r="AV29" s="43"/>
      <c r="AW29" s="79">
        <f>IF(E28=1,S29,0)</f>
        <v>0</v>
      </c>
    </row>
    <row r="30" spans="2:51" ht="23.25" customHeight="1" thickTop="1">
      <c r="B30" s="338"/>
      <c r="C30" s="57">
        <v>10</v>
      </c>
      <c r="D30" s="249"/>
      <c r="E30" s="248"/>
      <c r="F30" s="59" t="s">
        <v>114</v>
      </c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28">
        <f t="shared" si="0"/>
      </c>
      <c r="AP30" s="42">
        <f t="shared" si="1"/>
        <v>0</v>
      </c>
      <c r="AQ30" s="1">
        <f t="shared" si="2"/>
        <v>0</v>
      </c>
      <c r="AR30" s="74">
        <f t="shared" si="3"/>
        <v>0</v>
      </c>
      <c r="AS30" s="78"/>
      <c r="AT30" s="42">
        <f t="shared" si="4"/>
        <v>0</v>
      </c>
      <c r="AU30" s="1">
        <f t="shared" si="5"/>
        <v>0</v>
      </c>
      <c r="AV30" s="43">
        <f t="shared" si="6"/>
        <v>0</v>
      </c>
      <c r="AW30" s="78"/>
      <c r="AX30">
        <f>IF(D30="軽油",S30*$AP$3,IF(D30="ガソリン",S30*$AQ$3,IF(D30="LPG",S30*$AR$3,0)))*$AT$3/1000</f>
        <v>0</v>
      </c>
      <c r="AY30">
        <f>IF(E30=1,AX30,0)</f>
        <v>0</v>
      </c>
    </row>
    <row r="31" spans="2:49" ht="23.25" customHeight="1" thickBot="1">
      <c r="B31" s="34"/>
      <c r="C31" s="320" t="s">
        <v>144</v>
      </c>
      <c r="D31" s="321"/>
      <c r="E31" s="322"/>
      <c r="F31" s="54" t="s">
        <v>21</v>
      </c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30">
        <f t="shared" si="0"/>
      </c>
      <c r="AP31" s="42"/>
      <c r="AQ31" s="1"/>
      <c r="AR31" s="74"/>
      <c r="AS31" s="79">
        <f>IF(S31="",0,S31)</f>
        <v>0</v>
      </c>
      <c r="AT31" s="42"/>
      <c r="AU31" s="1"/>
      <c r="AV31" s="43"/>
      <c r="AW31" s="79">
        <f>IF(E30=1,S31,0)</f>
        <v>0</v>
      </c>
    </row>
    <row r="32" spans="2:49" ht="23.25" customHeight="1" thickTop="1">
      <c r="B32" s="62"/>
      <c r="C32" s="342" t="s">
        <v>11</v>
      </c>
      <c r="D32" s="343"/>
      <c r="E32" s="343"/>
      <c r="F32" s="34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231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O32" t="s">
        <v>169</v>
      </c>
      <c r="AP32" s="44">
        <f aca="true" t="shared" si="7" ref="AP32:AV32">SUM(AP12:AP30)</f>
        <v>4759.6</v>
      </c>
      <c r="AQ32" s="32">
        <f t="shared" si="7"/>
        <v>0</v>
      </c>
      <c r="AR32" s="75">
        <f t="shared" si="7"/>
        <v>0</v>
      </c>
      <c r="AS32" s="80">
        <f>SUM(AS12:AS31)</f>
        <v>792.1000000000001</v>
      </c>
      <c r="AT32" s="44">
        <f t="shared" si="7"/>
        <v>2286</v>
      </c>
      <c r="AU32" s="32">
        <f t="shared" si="7"/>
        <v>0</v>
      </c>
      <c r="AV32" s="45">
        <f t="shared" si="7"/>
        <v>0</v>
      </c>
      <c r="AW32" s="80">
        <f>SUM(AW12:AW31)</f>
        <v>792.1000000000001</v>
      </c>
    </row>
    <row r="33" spans="2:49" s="10" customFormat="1" ht="18.75" customHeight="1">
      <c r="B33" s="107" t="s">
        <v>105</v>
      </c>
      <c r="C33" s="24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33"/>
      <c r="R33" s="26"/>
      <c r="S33" s="33"/>
      <c r="U33" s="108"/>
      <c r="V33" s="88"/>
      <c r="W33" s="89"/>
      <c r="AJ33" s="86"/>
      <c r="AO33" s="10" t="s">
        <v>24</v>
      </c>
      <c r="AP33" s="46">
        <f aca="true" t="shared" si="8" ref="AP33:AV33">AP32/1000</f>
        <v>4.759600000000001</v>
      </c>
      <c r="AQ33" s="36">
        <f t="shared" si="8"/>
        <v>0</v>
      </c>
      <c r="AR33" s="76">
        <f t="shared" si="8"/>
        <v>0</v>
      </c>
      <c r="AS33" s="81"/>
      <c r="AT33" s="46">
        <f t="shared" si="8"/>
        <v>2.286</v>
      </c>
      <c r="AU33" s="36">
        <f t="shared" si="8"/>
        <v>0</v>
      </c>
      <c r="AV33" s="47">
        <f t="shared" si="8"/>
        <v>0</v>
      </c>
      <c r="AW33" s="81"/>
    </row>
    <row r="34" spans="2:49" s="10" customFormat="1" ht="18.75" customHeight="1">
      <c r="B34" s="108" t="s">
        <v>140</v>
      </c>
      <c r="C34" s="88"/>
      <c r="D34" s="89"/>
      <c r="Q34" s="86"/>
      <c r="S34" s="86"/>
      <c r="U34" s="108"/>
      <c r="V34" s="88"/>
      <c r="W34" s="89"/>
      <c r="AJ34" s="86"/>
      <c r="AO34" s="10" t="s">
        <v>19</v>
      </c>
      <c r="AP34" s="67">
        <f>AP3*AT3</f>
        <v>0.9726600000000001</v>
      </c>
      <c r="AQ34" s="1">
        <f>AQ3*AT3</f>
        <v>0.89268</v>
      </c>
      <c r="AR34" s="72">
        <f>AR3*AT3</f>
        <v>1.31064</v>
      </c>
      <c r="AS34" s="82"/>
      <c r="AT34" s="67">
        <f>AP34</f>
        <v>0.9726600000000001</v>
      </c>
      <c r="AU34" s="1">
        <f>AQ34</f>
        <v>0.89268</v>
      </c>
      <c r="AV34" s="68">
        <f>AR34</f>
        <v>1.31064</v>
      </c>
      <c r="AW34" s="82"/>
    </row>
    <row r="35" spans="2:49" s="10" customFormat="1" ht="18.75" customHeight="1">
      <c r="B35" s="288" t="s">
        <v>141</v>
      </c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8"/>
      <c r="AI35" s="288"/>
      <c r="AJ35" s="288"/>
      <c r="AO35" s="38" t="s">
        <v>20</v>
      </c>
      <c r="AP35" s="64">
        <f>AP33*AP34</f>
        <v>4.629472536000001</v>
      </c>
      <c r="AQ35" s="65">
        <f>AQ33*AQ34</f>
        <v>0</v>
      </c>
      <c r="AR35" s="27">
        <f>AR33*AR34</f>
        <v>0</v>
      </c>
      <c r="AS35" s="83"/>
      <c r="AT35" s="64">
        <f>AT33*AT34</f>
        <v>2.2235007600000003</v>
      </c>
      <c r="AU35" s="65">
        <f>AU33*AU34</f>
        <v>0</v>
      </c>
      <c r="AV35" s="66">
        <f>AV33*AV34</f>
        <v>0</v>
      </c>
      <c r="AW35" s="83"/>
    </row>
    <row r="36" spans="2:49" s="10" customFormat="1" ht="18.75" customHeight="1">
      <c r="B36" s="288" t="s">
        <v>142</v>
      </c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O36" s="38"/>
      <c r="AP36" s="48"/>
      <c r="AS36" s="207"/>
      <c r="AT36" s="48"/>
      <c r="AV36" s="49"/>
      <c r="AW36" s="207"/>
    </row>
    <row r="37" spans="2:49" s="10" customFormat="1" ht="18.75" customHeight="1"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O37" s="38"/>
      <c r="AP37" s="48"/>
      <c r="AS37" s="207"/>
      <c r="AT37" s="48"/>
      <c r="AV37" s="49"/>
      <c r="AW37" s="207"/>
    </row>
    <row r="38" spans="2:49" s="10" customFormat="1" ht="27" customHeight="1" thickBot="1">
      <c r="B38" s="97" t="s">
        <v>39</v>
      </c>
      <c r="C38" s="87"/>
      <c r="D38" s="88"/>
      <c r="E38" s="88"/>
      <c r="F38" s="89"/>
      <c r="S38" s="233"/>
      <c r="AO38" s="38" t="s">
        <v>23</v>
      </c>
      <c r="AP38" s="323">
        <f>SUM(AP35:AR35)</f>
        <v>4.629472536000001</v>
      </c>
      <c r="AQ38" s="324"/>
      <c r="AR38" s="324"/>
      <c r="AS38" s="84"/>
      <c r="AT38" s="323">
        <f>SUM(AT35:AV35)</f>
        <v>2.2235007600000003</v>
      </c>
      <c r="AU38" s="324"/>
      <c r="AV38" s="325"/>
      <c r="AW38" s="84"/>
    </row>
    <row r="39" spans="2:49" s="10" customFormat="1" ht="27" customHeight="1">
      <c r="B39" s="50"/>
      <c r="C39" s="6"/>
      <c r="D39" s="316" t="s">
        <v>3</v>
      </c>
      <c r="E39" s="317"/>
      <c r="F39" s="3" t="s">
        <v>115</v>
      </c>
      <c r="G39" s="15" t="s">
        <v>147</v>
      </c>
      <c r="H39" s="15" t="s">
        <v>148</v>
      </c>
      <c r="I39" s="15" t="s">
        <v>149</v>
      </c>
      <c r="J39" s="15" t="s">
        <v>150</v>
      </c>
      <c r="K39" s="15" t="s">
        <v>151</v>
      </c>
      <c r="L39" s="15" t="s">
        <v>152</v>
      </c>
      <c r="M39" s="15" t="s">
        <v>153</v>
      </c>
      <c r="N39" s="15" t="s">
        <v>154</v>
      </c>
      <c r="O39" s="15" t="s">
        <v>155</v>
      </c>
      <c r="P39" s="15" t="s">
        <v>156</v>
      </c>
      <c r="Q39" s="15" t="s">
        <v>157</v>
      </c>
      <c r="R39" s="15" t="s">
        <v>158</v>
      </c>
      <c r="S39" s="227" t="s">
        <v>0</v>
      </c>
      <c r="AO39" s="38"/>
      <c r="AP39" s="90"/>
      <c r="AQ39" s="90"/>
      <c r="AR39" s="90"/>
      <c r="AS39" s="91"/>
      <c r="AT39" s="90"/>
      <c r="AU39" s="90"/>
      <c r="AV39" s="90"/>
      <c r="AW39" s="91"/>
    </row>
    <row r="40" spans="2:49" s="10" customFormat="1" ht="28.5" customHeight="1">
      <c r="B40" s="314" t="s">
        <v>30</v>
      </c>
      <c r="C40" s="93" t="s">
        <v>116</v>
      </c>
      <c r="D40" s="369" t="s">
        <v>12</v>
      </c>
      <c r="E40" s="370"/>
      <c r="F40" s="23" t="s">
        <v>22</v>
      </c>
      <c r="G40" s="250">
        <v>70805.2</v>
      </c>
      <c r="H40" s="250">
        <v>30802.55</v>
      </c>
      <c r="I40" s="250">
        <v>56692.1</v>
      </c>
      <c r="J40" s="250">
        <v>46754.2</v>
      </c>
      <c r="K40" s="250">
        <v>28797.35</v>
      </c>
      <c r="L40" s="250">
        <v>50689.03</v>
      </c>
      <c r="M40" s="250">
        <v>56732.35</v>
      </c>
      <c r="N40" s="250">
        <v>46723.93</v>
      </c>
      <c r="O40" s="250">
        <v>54779.14</v>
      </c>
      <c r="P40" s="250">
        <v>34833.3</v>
      </c>
      <c r="Q40" s="250">
        <v>48729.46</v>
      </c>
      <c r="R40" s="250">
        <v>56813.03</v>
      </c>
      <c r="S40" s="94">
        <f>IF(SUM(G40:R40)=0,"",SUM(G40:R40))</f>
        <v>583151.64</v>
      </c>
      <c r="AO40" s="38"/>
      <c r="AP40" s="100"/>
      <c r="AQ40" s="100"/>
      <c r="AR40" s="100"/>
      <c r="AS40" s="98"/>
      <c r="AT40" s="99"/>
      <c r="AU40" s="99"/>
      <c r="AV40" s="99"/>
      <c r="AW40" s="98"/>
    </row>
    <row r="41" spans="2:49" s="10" customFormat="1" ht="28.5" customHeight="1">
      <c r="B41" s="315"/>
      <c r="C41" s="92" t="s">
        <v>27</v>
      </c>
      <c r="D41" s="369"/>
      <c r="E41" s="370"/>
      <c r="F41" s="22" t="s">
        <v>22</v>
      </c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95">
        <f>IF(SUM(G41:R41)=0,"",SUM(G41:R41))</f>
      </c>
      <c r="AO41" s="38"/>
      <c r="AP41" s="100"/>
      <c r="AQ41" s="100"/>
      <c r="AR41" s="100"/>
      <c r="AS41" s="98"/>
      <c r="AT41" s="99"/>
      <c r="AU41" s="99"/>
      <c r="AV41" s="99"/>
      <c r="AW41" s="98"/>
    </row>
    <row r="42" spans="2:49" s="10" customFormat="1" ht="28.5" customHeight="1">
      <c r="B42" s="35"/>
      <c r="C42" s="289" t="s">
        <v>11</v>
      </c>
      <c r="D42" s="290"/>
      <c r="E42" s="290"/>
      <c r="F42" s="290"/>
      <c r="G42" s="96">
        <f aca="true" t="shared" si="9" ref="G42:S42">IF(SUM(G40:G41)=0,"",SUM(G40:G41))</f>
        <v>70805.2</v>
      </c>
      <c r="H42" s="96">
        <f t="shared" si="9"/>
        <v>30802.55</v>
      </c>
      <c r="I42" s="96">
        <f t="shared" si="9"/>
        <v>56692.1</v>
      </c>
      <c r="J42" s="96">
        <f t="shared" si="9"/>
        <v>46754.2</v>
      </c>
      <c r="K42" s="96">
        <f t="shared" si="9"/>
        <v>28797.35</v>
      </c>
      <c r="L42" s="96">
        <f t="shared" si="9"/>
        <v>50689.03</v>
      </c>
      <c r="M42" s="96">
        <f t="shared" si="9"/>
        <v>56732.35</v>
      </c>
      <c r="N42" s="96">
        <f t="shared" si="9"/>
        <v>46723.93</v>
      </c>
      <c r="O42" s="96">
        <f t="shared" si="9"/>
        <v>54779.14</v>
      </c>
      <c r="P42" s="96">
        <f t="shared" si="9"/>
        <v>34833.3</v>
      </c>
      <c r="Q42" s="96">
        <f t="shared" si="9"/>
        <v>48729.46</v>
      </c>
      <c r="R42" s="96">
        <f t="shared" si="9"/>
        <v>56813.03</v>
      </c>
      <c r="S42" s="96">
        <f t="shared" si="9"/>
        <v>583151.64</v>
      </c>
      <c r="AO42"/>
      <c r="AP42" s="101"/>
      <c r="AQ42" s="101"/>
      <c r="AR42" s="101"/>
      <c r="AS42" s="91"/>
      <c r="AT42" s="90"/>
      <c r="AU42" s="90"/>
      <c r="AV42" s="90"/>
      <c r="AW42" s="91"/>
    </row>
    <row r="43" spans="2:49" s="10" customFormat="1" ht="18.75" customHeight="1">
      <c r="B43" s="21" t="s">
        <v>117</v>
      </c>
      <c r="C43" s="87"/>
      <c r="D43" s="88"/>
      <c r="E43" s="88"/>
      <c r="F43" s="89"/>
      <c r="S43" s="233"/>
      <c r="AP43" s="122"/>
      <c r="AQ43" s="122"/>
      <c r="AR43" s="122"/>
      <c r="AS43" s="91"/>
      <c r="AT43" s="90"/>
      <c r="AU43" s="90"/>
      <c r="AV43" s="90"/>
      <c r="AW43" s="91"/>
    </row>
    <row r="44" spans="2:49" s="10" customFormat="1" ht="18.75" customHeight="1">
      <c r="B44" s="97"/>
      <c r="C44" s="87"/>
      <c r="D44" s="88"/>
      <c r="E44" s="88"/>
      <c r="F44" s="89"/>
      <c r="S44" s="233"/>
      <c r="AP44" s="1"/>
      <c r="AQ44" s="1"/>
      <c r="AR44" s="1"/>
      <c r="AS44" s="91"/>
      <c r="AT44" s="90"/>
      <c r="AU44" s="90"/>
      <c r="AV44" s="90"/>
      <c r="AW44" s="91"/>
    </row>
    <row r="45" spans="2:49" s="10" customFormat="1" ht="18.75" customHeight="1">
      <c r="B45" s="97" t="s">
        <v>40</v>
      </c>
      <c r="C45" s="87"/>
      <c r="D45" s="88"/>
      <c r="E45" s="88"/>
      <c r="F45" s="89"/>
      <c r="S45" s="233"/>
      <c r="AO45" s="38"/>
      <c r="AP45" s="118"/>
      <c r="AQ45" s="118"/>
      <c r="AR45" s="118"/>
      <c r="AS45" s="91"/>
      <c r="AT45" s="90"/>
      <c r="AU45" s="90"/>
      <c r="AV45" s="90"/>
      <c r="AW45" s="91"/>
    </row>
    <row r="46" spans="2:44" ht="28.5" customHeight="1">
      <c r="B46" s="104"/>
      <c r="C46" s="302" t="s">
        <v>32</v>
      </c>
      <c r="D46" s="303"/>
      <c r="E46" s="304"/>
      <c r="F46" s="3" t="s">
        <v>31</v>
      </c>
      <c r="G46" s="15" t="s">
        <v>147</v>
      </c>
      <c r="H46" s="15" t="s">
        <v>148</v>
      </c>
      <c r="I46" s="15" t="s">
        <v>149</v>
      </c>
      <c r="J46" s="15" t="s">
        <v>150</v>
      </c>
      <c r="K46" s="15" t="s">
        <v>151</v>
      </c>
      <c r="L46" s="15" t="s">
        <v>152</v>
      </c>
      <c r="M46" s="15" t="s">
        <v>153</v>
      </c>
      <c r="N46" s="15" t="s">
        <v>154</v>
      </c>
      <c r="O46" s="15" t="s">
        <v>155</v>
      </c>
      <c r="P46" s="15" t="s">
        <v>156</v>
      </c>
      <c r="Q46" s="15" t="s">
        <v>157</v>
      </c>
      <c r="R46" s="15" t="s">
        <v>158</v>
      </c>
      <c r="S46" s="3" t="s">
        <v>0</v>
      </c>
      <c r="AO46" s="38"/>
      <c r="AP46" s="366"/>
      <c r="AQ46" s="367"/>
      <c r="AR46" s="368"/>
    </row>
    <row r="47" spans="2:19" ht="28.5" customHeight="1">
      <c r="B47" s="299" t="s">
        <v>33</v>
      </c>
      <c r="C47" s="371" t="s">
        <v>135</v>
      </c>
      <c r="D47" s="372"/>
      <c r="E47" s="373"/>
      <c r="F47" s="102" t="s">
        <v>118</v>
      </c>
      <c r="G47" s="252">
        <v>8402</v>
      </c>
      <c r="H47" s="252">
        <v>7567</v>
      </c>
      <c r="I47" s="252">
        <v>11441</v>
      </c>
      <c r="J47" s="252">
        <v>22114</v>
      </c>
      <c r="K47" s="252">
        <v>32666</v>
      </c>
      <c r="L47" s="252">
        <v>20412</v>
      </c>
      <c r="M47" s="252">
        <v>8736</v>
      </c>
      <c r="N47" s="252">
        <v>9290</v>
      </c>
      <c r="O47" s="252">
        <v>8638</v>
      </c>
      <c r="P47" s="252">
        <v>7085</v>
      </c>
      <c r="Q47" s="252">
        <v>6473</v>
      </c>
      <c r="R47" s="252">
        <v>6038</v>
      </c>
      <c r="S47" s="234">
        <f>IF(SUM(G47:R47)=0,"",SUM(G47:R47))</f>
        <v>148862</v>
      </c>
    </row>
    <row r="48" spans="2:19" ht="28.5" customHeight="1">
      <c r="B48" s="300"/>
      <c r="C48" s="371" t="s">
        <v>136</v>
      </c>
      <c r="D48" s="372"/>
      <c r="E48" s="373"/>
      <c r="F48" s="102" t="s">
        <v>118</v>
      </c>
      <c r="G48" s="252">
        <v>94.2</v>
      </c>
      <c r="H48" s="252">
        <v>98.8</v>
      </c>
      <c r="I48" s="252">
        <v>76</v>
      </c>
      <c r="J48" s="252">
        <v>88.2</v>
      </c>
      <c r="K48" s="252">
        <v>95.8</v>
      </c>
      <c r="L48" s="252">
        <v>114.6</v>
      </c>
      <c r="M48" s="252">
        <v>94.2</v>
      </c>
      <c r="N48" s="252">
        <v>98.8</v>
      </c>
      <c r="O48" s="252">
        <v>76</v>
      </c>
      <c r="P48" s="252">
        <v>88.2</v>
      </c>
      <c r="Q48" s="252">
        <v>95.8</v>
      </c>
      <c r="R48" s="252">
        <v>114.6</v>
      </c>
      <c r="S48" s="234">
        <f>IF(SUM(G48:R48)=0,"",SUM(G48:R48))</f>
        <v>1135.2</v>
      </c>
    </row>
    <row r="49" spans="2:48" ht="28.5" customHeight="1">
      <c r="B49" s="301"/>
      <c r="C49" s="374"/>
      <c r="D49" s="375"/>
      <c r="E49" s="376"/>
      <c r="F49" s="102" t="s">
        <v>118</v>
      </c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34">
        <f>IF(SUM(G49:R49)=0,"",SUM(G49:R49))</f>
      </c>
      <c r="AP49" s="119" t="s">
        <v>47</v>
      </c>
      <c r="AQ49" s="3" t="s">
        <v>19</v>
      </c>
      <c r="AR49" s="298" t="s">
        <v>20</v>
      </c>
      <c r="AS49" s="298"/>
      <c r="AV49" t="s">
        <v>12</v>
      </c>
    </row>
    <row r="50" spans="2:48" ht="28.5" customHeight="1">
      <c r="B50" s="35"/>
      <c r="C50" s="289" t="s">
        <v>11</v>
      </c>
      <c r="D50" s="290"/>
      <c r="E50" s="290"/>
      <c r="F50" s="290"/>
      <c r="G50" s="28">
        <f aca="true" t="shared" si="10" ref="G50:S50">IF(SUM(G47:G49)=0,"",SUM(G47:G49))</f>
        <v>8496.2</v>
      </c>
      <c r="H50" s="28">
        <f t="shared" si="10"/>
        <v>7665.8</v>
      </c>
      <c r="I50" s="28">
        <f t="shared" si="10"/>
        <v>11517</v>
      </c>
      <c r="J50" s="28">
        <f t="shared" si="10"/>
        <v>22202.2</v>
      </c>
      <c r="K50" s="28">
        <f t="shared" si="10"/>
        <v>32761.8</v>
      </c>
      <c r="L50" s="28">
        <f t="shared" si="10"/>
        <v>20526.6</v>
      </c>
      <c r="M50" s="28">
        <f t="shared" si="10"/>
        <v>8830.2</v>
      </c>
      <c r="N50" s="28">
        <f t="shared" si="10"/>
        <v>9388.8</v>
      </c>
      <c r="O50" s="28">
        <f t="shared" si="10"/>
        <v>8714</v>
      </c>
      <c r="P50" s="28">
        <f t="shared" si="10"/>
        <v>7173.2</v>
      </c>
      <c r="Q50" s="28">
        <f t="shared" si="10"/>
        <v>6568.8</v>
      </c>
      <c r="R50" s="28">
        <f t="shared" si="10"/>
        <v>6152.6</v>
      </c>
      <c r="S50" s="232">
        <f t="shared" si="10"/>
        <v>149997.2</v>
      </c>
      <c r="AP50" s="120">
        <f>IF(S50="",0,S50/1000)</f>
        <v>149.99720000000002</v>
      </c>
      <c r="AQ50" s="121">
        <f>AS3*AT3</f>
        <v>0.257226</v>
      </c>
      <c r="AR50" s="297">
        <f>IF(AP50="",0,AQ50*AP50)</f>
        <v>38.58317976720001</v>
      </c>
      <c r="AS50" s="297"/>
      <c r="AV50" t="s">
        <v>13</v>
      </c>
    </row>
    <row r="51" spans="2:48" ht="40.5" customHeight="1">
      <c r="B51" s="3" t="s">
        <v>5</v>
      </c>
      <c r="C51" s="377" t="s">
        <v>143</v>
      </c>
      <c r="D51" s="378"/>
      <c r="E51" s="378"/>
      <c r="F51" s="378"/>
      <c r="G51" s="378"/>
      <c r="H51" s="378"/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9"/>
      <c r="AV51" t="s">
        <v>14</v>
      </c>
    </row>
    <row r="52" spans="2:45" s="16" customFormat="1" ht="24.75" customHeight="1">
      <c r="B52" s="21" t="s">
        <v>119</v>
      </c>
      <c r="K52" s="16" t="s">
        <v>38</v>
      </c>
      <c r="S52" s="235"/>
      <c r="AP52" s="334" t="s">
        <v>76</v>
      </c>
      <c r="AQ52" s="334"/>
      <c r="AR52" s="332">
        <f>SUM(AR50,AP38)</f>
        <v>43.21265230320001</v>
      </c>
      <c r="AS52" s="333"/>
    </row>
    <row r="53" s="16" customFormat="1" ht="13.5">
      <c r="S53" s="235"/>
    </row>
    <row r="54" spans="2:49" s="10" customFormat="1" ht="18.75" customHeight="1">
      <c r="B54" s="97" t="s">
        <v>41</v>
      </c>
      <c r="C54" s="87"/>
      <c r="D54" s="88"/>
      <c r="E54" s="88"/>
      <c r="F54" s="89"/>
      <c r="S54" s="233"/>
      <c r="AO54" s="38"/>
      <c r="AP54" s="90"/>
      <c r="AQ54" s="90"/>
      <c r="AR54" s="90"/>
      <c r="AS54" s="91"/>
      <c r="AT54" s="90"/>
      <c r="AU54" s="90"/>
      <c r="AV54" s="90"/>
      <c r="AW54" s="91"/>
    </row>
    <row r="55" spans="2:19" ht="28.5" customHeight="1">
      <c r="B55" s="113" t="s">
        <v>42</v>
      </c>
      <c r="C55" s="380">
        <v>608</v>
      </c>
      <c r="D55" s="381"/>
      <c r="E55" s="382"/>
      <c r="F55" s="113" t="s">
        <v>120</v>
      </c>
      <c r="G55" s="112"/>
      <c r="H55" s="112"/>
      <c r="J55" s="112"/>
      <c r="K55" s="112"/>
      <c r="L55" s="112"/>
      <c r="M55" s="112"/>
      <c r="N55" s="112"/>
      <c r="O55" s="112"/>
      <c r="P55" s="112"/>
      <c r="Q55" s="112"/>
      <c r="R55" s="112"/>
      <c r="S55" s="109"/>
    </row>
    <row r="56" spans="2:19" ht="21" customHeight="1">
      <c r="B56" s="85"/>
      <c r="C56" s="111"/>
      <c r="D56" s="111"/>
      <c r="E56" s="111"/>
      <c r="F56" s="109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09"/>
    </row>
    <row r="57" spans="2:42" s="16" customFormat="1" ht="21" customHeight="1">
      <c r="B57" s="97" t="s">
        <v>52</v>
      </c>
      <c r="S57" s="158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</row>
    <row r="58" spans="2:44" s="38" customFormat="1" ht="41.25" customHeight="1">
      <c r="B58" s="129" t="s">
        <v>50</v>
      </c>
      <c r="C58" s="339" t="s">
        <v>121</v>
      </c>
      <c r="D58" s="339"/>
      <c r="E58" s="339" t="s">
        <v>49</v>
      </c>
      <c r="F58" s="339"/>
      <c r="G58" s="331" t="s">
        <v>100</v>
      </c>
      <c r="H58" s="331"/>
      <c r="I58" s="331"/>
      <c r="J58" s="125"/>
      <c r="K58" s="286" t="s">
        <v>97</v>
      </c>
      <c r="L58" s="287"/>
      <c r="M58" s="287"/>
      <c r="N58" s="287"/>
      <c r="O58" s="287"/>
      <c r="P58" s="287"/>
      <c r="Q58" s="287"/>
      <c r="R58" s="287"/>
      <c r="S58" s="190"/>
      <c r="AP58" s="153"/>
      <c r="AQ58" s="153"/>
      <c r="AR58" s="153"/>
    </row>
    <row r="59" spans="2:57" s="38" customFormat="1" ht="21.75" customHeight="1" thickBot="1">
      <c r="B59" s="253">
        <v>1</v>
      </c>
      <c r="C59" s="363" t="s">
        <v>122</v>
      </c>
      <c r="D59" s="363"/>
      <c r="E59" s="363" t="s">
        <v>123</v>
      </c>
      <c r="F59" s="363"/>
      <c r="G59" s="362">
        <v>4.8</v>
      </c>
      <c r="H59" s="362"/>
      <c r="I59" s="362"/>
      <c r="J59" s="127"/>
      <c r="K59" s="191"/>
      <c r="L59" s="192"/>
      <c r="M59" s="329" t="s">
        <v>70</v>
      </c>
      <c r="N59" s="329"/>
      <c r="O59" s="327">
        <f>BH64</f>
        <v>1.1547575971200033</v>
      </c>
      <c r="P59" s="328"/>
      <c r="Q59" s="193" t="s">
        <v>78</v>
      </c>
      <c r="R59" s="192"/>
      <c r="S59" s="194"/>
      <c r="AP59" s="165"/>
      <c r="AQ59" s="153"/>
      <c r="AR59" s="153"/>
      <c r="AS59" s="204"/>
      <c r="AT59" s="205"/>
      <c r="AU59" s="206"/>
      <c r="AV59" s="204"/>
      <c r="AW59" s="205"/>
      <c r="AX59" s="204"/>
      <c r="AY59" s="206"/>
      <c r="AZ59" s="206"/>
      <c r="BA59" s="204"/>
      <c r="BB59" s="206"/>
      <c r="BC59" s="205"/>
      <c r="BD59" s="204"/>
      <c r="BE59" s="206"/>
    </row>
    <row r="60" spans="2:48" s="38" customFormat="1" ht="21.75" customHeight="1" thickBot="1">
      <c r="B60" s="253">
        <v>2</v>
      </c>
      <c r="C60" s="363" t="s">
        <v>106</v>
      </c>
      <c r="D60" s="363"/>
      <c r="E60" s="363" t="s">
        <v>107</v>
      </c>
      <c r="F60" s="363"/>
      <c r="G60" s="362">
        <v>5.7</v>
      </c>
      <c r="H60" s="362"/>
      <c r="I60" s="362"/>
      <c r="J60" s="127"/>
      <c r="K60" s="191"/>
      <c r="L60" s="192"/>
      <c r="M60" s="358" t="s">
        <v>77</v>
      </c>
      <c r="N60" s="358"/>
      <c r="O60" s="346">
        <f>BJ66</f>
        <v>2.6722673466504405</v>
      </c>
      <c r="P60" s="347"/>
      <c r="Q60" s="188" t="s">
        <v>96</v>
      </c>
      <c r="R60" s="208" t="s">
        <v>98</v>
      </c>
      <c r="S60" s="195"/>
      <c r="T60" s="189"/>
      <c r="U60" s="189"/>
      <c r="V60" s="189"/>
      <c r="W60" s="189"/>
      <c r="X60" s="189"/>
      <c r="Y60" s="189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P60" s="165"/>
      <c r="AQ60" s="185" t="s">
        <v>82</v>
      </c>
      <c r="AR60" s="177" t="s">
        <v>83</v>
      </c>
      <c r="AS60" s="284" t="s">
        <v>71</v>
      </c>
      <c r="AT60" s="285"/>
      <c r="AU60" s="284" t="s">
        <v>84</v>
      </c>
      <c r="AV60" s="285"/>
    </row>
    <row r="61" spans="2:48" s="38" customFormat="1" ht="21.75" customHeight="1" thickBot="1">
      <c r="B61" s="253">
        <v>3</v>
      </c>
      <c r="C61" s="363"/>
      <c r="D61" s="363"/>
      <c r="E61" s="363"/>
      <c r="F61" s="363"/>
      <c r="G61" s="362"/>
      <c r="H61" s="362"/>
      <c r="I61" s="362"/>
      <c r="J61" s="127"/>
      <c r="K61" s="191"/>
      <c r="L61" s="192"/>
      <c r="M61" s="192"/>
      <c r="N61" s="196" t="s">
        <v>124</v>
      </c>
      <c r="O61" s="359">
        <f>(AT63-AV63)/AT63*100</f>
        <v>2.6722673466504387</v>
      </c>
      <c r="P61" s="360"/>
      <c r="Q61" s="193" t="s">
        <v>125</v>
      </c>
      <c r="R61" s="197"/>
      <c r="S61" s="198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P61" s="165"/>
      <c r="AQ61" s="186" t="s">
        <v>85</v>
      </c>
      <c r="AR61" s="176" t="s">
        <v>43</v>
      </c>
      <c r="AS61" s="175" t="s">
        <v>86</v>
      </c>
      <c r="AT61" s="178">
        <f>C55</f>
        <v>608</v>
      </c>
      <c r="AU61" s="174"/>
      <c r="AV61" s="178">
        <f>AT61</f>
        <v>608</v>
      </c>
    </row>
    <row r="62" spans="2:58" s="38" customFormat="1" ht="21.75" customHeight="1" thickBot="1">
      <c r="B62" s="253">
        <v>4</v>
      </c>
      <c r="C62" s="363"/>
      <c r="D62" s="363"/>
      <c r="E62" s="363"/>
      <c r="F62" s="363"/>
      <c r="G62" s="362"/>
      <c r="H62" s="362"/>
      <c r="I62" s="362"/>
      <c r="J62" s="127"/>
      <c r="K62" s="191"/>
      <c r="L62" s="192"/>
      <c r="M62" s="192"/>
      <c r="N62" s="196" t="s">
        <v>79</v>
      </c>
      <c r="O62" s="327">
        <f>O59*38.2*0.0187*44/12</f>
        <v>3.0245949870645785</v>
      </c>
      <c r="P62" s="328"/>
      <c r="Q62" s="193" t="s">
        <v>126</v>
      </c>
      <c r="R62" s="192"/>
      <c r="S62" s="194"/>
      <c r="AP62" s="153"/>
      <c r="AQ62" s="186" t="s">
        <v>87</v>
      </c>
      <c r="AR62" s="179" t="s">
        <v>88</v>
      </c>
      <c r="AS62" s="180" t="s">
        <v>89</v>
      </c>
      <c r="AT62" s="182">
        <f>AR52</f>
        <v>43.21265230320001</v>
      </c>
      <c r="AU62" s="181" t="s">
        <v>90</v>
      </c>
      <c r="AV62" s="182">
        <f>BF64</f>
        <v>42.057894706080006</v>
      </c>
      <c r="BD62" s="356" t="s">
        <v>74</v>
      </c>
      <c r="BF62" s="356" t="s">
        <v>72</v>
      </c>
    </row>
    <row r="63" spans="2:62" s="38" customFormat="1" ht="21.75" customHeight="1" thickBot="1">
      <c r="B63" s="253">
        <v>5</v>
      </c>
      <c r="C63" s="363"/>
      <c r="D63" s="363"/>
      <c r="E63" s="363"/>
      <c r="F63" s="363"/>
      <c r="G63" s="362"/>
      <c r="H63" s="362"/>
      <c r="I63" s="362"/>
      <c r="J63" s="153"/>
      <c r="K63" s="191"/>
      <c r="L63" s="192"/>
      <c r="M63" s="199"/>
      <c r="N63" s="196" t="s">
        <v>80</v>
      </c>
      <c r="O63" s="348">
        <f>AR52</f>
        <v>43.21265230320001</v>
      </c>
      <c r="P63" s="349"/>
      <c r="Q63" s="193" t="s">
        <v>127</v>
      </c>
      <c r="R63" s="199"/>
      <c r="S63" s="200"/>
      <c r="T63" s="236"/>
      <c r="U63" s="236"/>
      <c r="V63" s="236"/>
      <c r="W63" s="236"/>
      <c r="X63" s="236"/>
      <c r="Y63" s="236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86" t="s">
        <v>91</v>
      </c>
      <c r="AR63" s="179" t="s">
        <v>92</v>
      </c>
      <c r="AS63" s="180" t="s">
        <v>93</v>
      </c>
      <c r="AT63" s="183">
        <f>IF(AT62=0,0,AT62/AT61)</f>
        <v>0.07107344128815792</v>
      </c>
      <c r="AU63" s="184" t="s">
        <v>94</v>
      </c>
      <c r="AV63" s="183">
        <f>IF(AV62=0,0,AV62/AV61)</f>
        <v>0.0691741689244737</v>
      </c>
      <c r="AZ63" s="125"/>
      <c r="BA63" s="125"/>
      <c r="BB63" s="125"/>
      <c r="BC63" s="154"/>
      <c r="BD63" s="356"/>
      <c r="BF63" s="356"/>
      <c r="BG63" s="126"/>
      <c r="BH63" s="153"/>
      <c r="BI63" s="125"/>
      <c r="BJ63" s="125"/>
    </row>
    <row r="64" spans="2:63" ht="21.75" customHeight="1">
      <c r="B64" s="21" t="s">
        <v>101</v>
      </c>
      <c r="I64" s="10"/>
      <c r="J64" s="10"/>
      <c r="K64" s="201"/>
      <c r="L64" s="202"/>
      <c r="M64" s="202"/>
      <c r="N64" s="202"/>
      <c r="O64" s="202"/>
      <c r="P64" s="202"/>
      <c r="Q64" s="202"/>
      <c r="R64" s="202"/>
      <c r="S64" s="237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9"/>
      <c r="AR64" s="239"/>
      <c r="AY64" s="357" t="s">
        <v>70</v>
      </c>
      <c r="AZ64" s="357"/>
      <c r="BA64" s="357"/>
      <c r="BB64" s="357"/>
      <c r="BC64" s="167" t="s">
        <v>128</v>
      </c>
      <c r="BD64" s="168">
        <f>AR52</f>
        <v>43.21265230320001</v>
      </c>
      <c r="BE64" s="155" t="s">
        <v>75</v>
      </c>
      <c r="BF64" s="168">
        <f>AR50+BY83+AP38-AT38</f>
        <v>42.057894706080006</v>
      </c>
      <c r="BG64" s="155" t="s">
        <v>129</v>
      </c>
      <c r="BH64" s="156">
        <f>BD64-BF64</f>
        <v>1.1547575971200033</v>
      </c>
      <c r="BI64" s="172" t="s">
        <v>78</v>
      </c>
      <c r="BJ64" s="172"/>
      <c r="BK64" s="172"/>
    </row>
    <row r="65" spans="9:63" ht="24" customHeight="1">
      <c r="I65" s="10"/>
      <c r="J65" s="10"/>
      <c r="L65" s="10"/>
      <c r="M65" s="10"/>
      <c r="P65" s="10"/>
      <c r="Q65" s="10"/>
      <c r="R65" s="10"/>
      <c r="S65" s="233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Y65" s="7"/>
      <c r="AZ65" s="171"/>
      <c r="BA65" s="171"/>
      <c r="BB65" s="171"/>
      <c r="BC65" s="163"/>
      <c r="BD65" s="169"/>
      <c r="BE65" s="169"/>
      <c r="BF65" s="169"/>
      <c r="BG65" s="165"/>
      <c r="BH65" s="164"/>
      <c r="BI65" s="164"/>
      <c r="BJ65" s="164"/>
      <c r="BK65" s="172"/>
    </row>
    <row r="66" spans="2:66" ht="69" customHeight="1">
      <c r="B66" s="351" t="s">
        <v>102</v>
      </c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351"/>
      <c r="S66" s="351"/>
      <c r="AY66" s="350" t="s">
        <v>73</v>
      </c>
      <c r="AZ66" s="350"/>
      <c r="BA66" s="350"/>
      <c r="BB66" s="350"/>
      <c r="BC66" s="167" t="s">
        <v>130</v>
      </c>
      <c r="BD66" s="173">
        <f>BD64</f>
        <v>43.21265230320001</v>
      </c>
      <c r="BE66" s="155" t="s">
        <v>131</v>
      </c>
      <c r="BF66" s="173">
        <f>BF64</f>
        <v>42.057894706080006</v>
      </c>
      <c r="BG66" s="166" t="s">
        <v>132</v>
      </c>
      <c r="BH66" s="170">
        <f>AR52</f>
        <v>43.21265230320001</v>
      </c>
      <c r="BI66" s="155" t="s">
        <v>133</v>
      </c>
      <c r="BJ66" s="164">
        <f>IF(BH66=0,0,(BD66-BF66)/BH66*100)</f>
        <v>2.6722673466504405</v>
      </c>
      <c r="BK66" s="172" t="s">
        <v>134</v>
      </c>
      <c r="BN66" s="221"/>
    </row>
    <row r="67" spans="11:66" ht="24" customHeight="1">
      <c r="K67" s="38"/>
      <c r="AT67" s="127"/>
      <c r="AU67" s="127"/>
      <c r="AV67" s="127"/>
      <c r="AW67" s="127"/>
      <c r="AX67" s="127"/>
      <c r="AY67" s="127"/>
      <c r="AZ67" s="127"/>
      <c r="BA67" s="153"/>
      <c r="BB67" s="240"/>
      <c r="BC67" s="240"/>
      <c r="BD67" s="240"/>
      <c r="BN67" s="221"/>
    </row>
    <row r="68" spans="11:72" ht="24" customHeight="1">
      <c r="K68" s="38"/>
      <c r="BT68" s="221"/>
    </row>
    <row r="69" ht="24" customHeight="1">
      <c r="K69" s="38"/>
    </row>
    <row r="70" spans="11:83" ht="24" customHeight="1">
      <c r="K70" s="38"/>
      <c r="BL70" s="130"/>
      <c r="BM70" s="344" t="s">
        <v>53</v>
      </c>
      <c r="BN70" s="345"/>
      <c r="BO70" s="353" t="s">
        <v>54</v>
      </c>
      <c r="BP70" s="345"/>
      <c r="BQ70" s="345"/>
      <c r="BR70" s="345"/>
      <c r="BS70" s="345"/>
      <c r="BT70" s="345"/>
      <c r="BU70" s="345"/>
      <c r="BV70" s="345"/>
      <c r="BW70" s="345"/>
      <c r="BX70" s="345"/>
      <c r="BY70" s="345"/>
      <c r="BZ70" s="354" t="s">
        <v>55</v>
      </c>
      <c r="CA70" s="345"/>
      <c r="CB70" s="345"/>
      <c r="CC70" s="345"/>
      <c r="CD70" s="345"/>
      <c r="CE70" s="355"/>
    </row>
    <row r="71" spans="11:83" ht="24" customHeight="1">
      <c r="K71" s="153"/>
      <c r="BL71" s="130"/>
      <c r="BM71" s="131" t="s">
        <v>48</v>
      </c>
      <c r="BN71" s="213"/>
      <c r="BO71" s="215" t="s">
        <v>48</v>
      </c>
      <c r="BP71" s="222" t="s">
        <v>56</v>
      </c>
      <c r="BQ71" s="280" t="s">
        <v>57</v>
      </c>
      <c r="BR71" s="123" t="s">
        <v>58</v>
      </c>
      <c r="BS71" s="282" t="s">
        <v>59</v>
      </c>
      <c r="BT71" s="210" t="s">
        <v>60</v>
      </c>
      <c r="BU71" s="278" t="s">
        <v>170</v>
      </c>
      <c r="BV71" s="280" t="s">
        <v>174</v>
      </c>
      <c r="BW71" s="219" t="s">
        <v>172</v>
      </c>
      <c r="BX71" s="282" t="s">
        <v>173</v>
      </c>
      <c r="BY71" s="219" t="s">
        <v>61</v>
      </c>
      <c r="BZ71" s="262" t="s">
        <v>62</v>
      </c>
      <c r="CA71" s="263"/>
      <c r="CB71" s="263"/>
      <c r="CC71" s="263"/>
      <c r="CD71" s="263"/>
      <c r="CE71" s="264"/>
    </row>
    <row r="72" spans="64:83" ht="24" customHeight="1">
      <c r="BL72" s="130"/>
      <c r="BM72" s="132" t="s">
        <v>7</v>
      </c>
      <c r="BN72" s="214"/>
      <c r="BO72" s="216" t="s">
        <v>7</v>
      </c>
      <c r="BP72" s="223" t="s">
        <v>64</v>
      </c>
      <c r="BQ72" s="281"/>
      <c r="BR72" s="124" t="s">
        <v>65</v>
      </c>
      <c r="BS72" s="283"/>
      <c r="BT72" s="133" t="s">
        <v>66</v>
      </c>
      <c r="BU72" s="279"/>
      <c r="BV72" s="281"/>
      <c r="BW72" s="220" t="s">
        <v>67</v>
      </c>
      <c r="BX72" s="283"/>
      <c r="BY72" s="133" t="s">
        <v>63</v>
      </c>
      <c r="BZ72" s="266" t="s">
        <v>63</v>
      </c>
      <c r="CA72" s="267"/>
      <c r="CB72" s="267"/>
      <c r="CC72" s="267"/>
      <c r="CD72" s="267"/>
      <c r="CE72" s="261"/>
    </row>
    <row r="73" spans="64:83" ht="24" customHeight="1">
      <c r="BL73" s="130"/>
      <c r="BM73" s="146">
        <v>1</v>
      </c>
      <c r="BN73" s="217">
        <f>IF(AY12=0,"",AY12)</f>
        <v>1.1672892660000003</v>
      </c>
      <c r="BO73" s="148">
        <v>1</v>
      </c>
      <c r="BP73" s="224">
        <f>IF(G59=0,"",G59)</f>
        <v>4.8</v>
      </c>
      <c r="BQ73" s="134" t="str">
        <f aca="true" t="shared" si="11" ref="BQ73:BQ82">IF(OR(BP73=0,BP73=""),"","×")</f>
        <v>×</v>
      </c>
      <c r="BR73" s="218">
        <f>S13</f>
        <v>400.1000000000001</v>
      </c>
      <c r="BS73" s="135" t="str">
        <f>IF(OR(BP73=0,BP73=""),"","＝")</f>
        <v>＝</v>
      </c>
      <c r="BT73" s="147">
        <f>IF(BP73="","",BP73*BR73)</f>
        <v>1920.4800000000002</v>
      </c>
      <c r="BU73" s="149">
        <f>IF(BT73="","",BT73/1000)</f>
        <v>1.9204800000000002</v>
      </c>
      <c r="BV73" s="136" t="str">
        <f aca="true" t="shared" si="12" ref="BV73:BV82">IF(OR(BU73=0,BU73=""),"","×")</f>
        <v>×</v>
      </c>
      <c r="BW73" s="150">
        <f>IF(BU73="","",$AQ$50)</f>
        <v>0.257226</v>
      </c>
      <c r="BX73" s="137" t="str">
        <f aca="true" t="shared" si="13" ref="BX73:BX82">IF(OR(BU73=0,BU73=""),"","＝")</f>
        <v>＝</v>
      </c>
      <c r="BY73" s="151">
        <f>IF(BU73="","",BU73*BW73)</f>
        <v>0.4939973884800001</v>
      </c>
      <c r="BZ73" s="271">
        <f>IF(BY73="","",BN73-BY73)</f>
        <v>0.6732918775200002</v>
      </c>
      <c r="CA73" s="272"/>
      <c r="CB73" s="272"/>
      <c r="CC73" s="272"/>
      <c r="CD73" s="272"/>
      <c r="CE73" s="265"/>
    </row>
    <row r="74" spans="64:83" ht="13.5">
      <c r="BL74" s="130"/>
      <c r="BM74" s="146">
        <v>2</v>
      </c>
      <c r="BN74" s="217">
        <f>IF(AY14=0,"",AY14)</f>
        <v>1.056211494</v>
      </c>
      <c r="BO74" s="148">
        <v>2</v>
      </c>
      <c r="BP74" s="224">
        <f>IF(G60=0,"",G60)</f>
        <v>5.7</v>
      </c>
      <c r="BQ74" s="134" t="str">
        <f t="shared" si="11"/>
        <v>×</v>
      </c>
      <c r="BR74" s="218">
        <f>S15</f>
        <v>392.0000000000001</v>
      </c>
      <c r="BS74" s="135" t="str">
        <f>IF(OR(BP74=0,BP74=""),"","＝")</f>
        <v>＝</v>
      </c>
      <c r="BT74" s="147">
        <f aca="true" t="shared" si="14" ref="BT74:BT82">IF(BP74="","",BP74*BR74)</f>
        <v>2234.4000000000005</v>
      </c>
      <c r="BU74" s="149">
        <f>IF(BT74="","",BT74/1000)</f>
        <v>2.2344000000000004</v>
      </c>
      <c r="BV74" s="136" t="str">
        <f t="shared" si="12"/>
        <v>×</v>
      </c>
      <c r="BW74" s="150">
        <f aca="true" t="shared" si="15" ref="BW74:BW82">IF(BU74="","",$AQ$50)</f>
        <v>0.257226</v>
      </c>
      <c r="BX74" s="137" t="str">
        <f t="shared" si="13"/>
        <v>＝</v>
      </c>
      <c r="BY74" s="151">
        <f>IF(BU74="","",BU74*BW74)</f>
        <v>0.5747457744000001</v>
      </c>
      <c r="BZ74" s="271">
        <f>IF(BY74="","",BN74-BY74)</f>
        <v>0.48146571959999995</v>
      </c>
      <c r="CA74" s="272"/>
      <c r="CB74" s="272"/>
      <c r="CC74" s="272"/>
      <c r="CD74" s="272"/>
      <c r="CE74" s="265"/>
    </row>
    <row r="75" spans="64:83" ht="13.5">
      <c r="BL75" s="130"/>
      <c r="BM75" s="146">
        <v>3</v>
      </c>
      <c r="BN75" s="217">
        <f aca="true" t="shared" si="16" ref="BN75:BN82">IF(AY15=0,"",AY15)</f>
      </c>
      <c r="BO75" s="148">
        <v>3</v>
      </c>
      <c r="BP75" s="224">
        <f aca="true" t="shared" si="17" ref="BP75:BP82">IF(G61=0,"",G61)</f>
      </c>
      <c r="BQ75" s="134">
        <f t="shared" si="11"/>
      </c>
      <c r="BR75" s="218">
        <f aca="true" t="shared" si="18" ref="BR75:BR82">S16</f>
        <v>1316</v>
      </c>
      <c r="BS75" s="135">
        <f aca="true" t="shared" si="19" ref="BS75:BS82">IF(OR(BP75=0,BP75=""),"","＝")</f>
      </c>
      <c r="BT75" s="147">
        <f t="shared" si="14"/>
      </c>
      <c r="BU75" s="149">
        <f>IF(BT75="","",BT75/1000)</f>
      </c>
      <c r="BV75" s="136"/>
      <c r="BW75" s="150">
        <f t="shared" si="15"/>
      </c>
      <c r="BX75" s="137"/>
      <c r="BY75" s="151">
        <f aca="true" t="shared" si="20" ref="BY75:BY82">IF(BU75="","",BU75*BW75)</f>
      </c>
      <c r="BZ75" s="271">
        <f>IF(BY75="","",BN75-BY75)</f>
      </c>
      <c r="CA75" s="272"/>
      <c r="CB75" s="272"/>
      <c r="CC75" s="272"/>
      <c r="CD75" s="272"/>
      <c r="CE75" s="265"/>
    </row>
    <row r="76" spans="64:83" ht="13.5">
      <c r="BL76" s="130"/>
      <c r="BM76" s="146">
        <v>4</v>
      </c>
      <c r="BN76" s="217">
        <f t="shared" si="16"/>
      </c>
      <c r="BO76" s="148">
        <v>4</v>
      </c>
      <c r="BP76" s="224">
        <f t="shared" si="17"/>
      </c>
      <c r="BQ76" s="134">
        <f t="shared" si="11"/>
      </c>
      <c r="BR76" s="218">
        <f t="shared" si="18"/>
      </c>
      <c r="BS76" s="135">
        <f t="shared" si="19"/>
      </c>
      <c r="BT76" s="147">
        <f t="shared" si="14"/>
      </c>
      <c r="BU76" s="149">
        <f>IF(BT76="","",BT76/1000)</f>
      </c>
      <c r="BV76" s="136"/>
      <c r="BW76" s="150">
        <f t="shared" si="15"/>
      </c>
      <c r="BX76" s="137"/>
      <c r="BY76" s="151">
        <f t="shared" si="20"/>
      </c>
      <c r="BZ76" s="271">
        <f aca="true" t="shared" si="21" ref="BZ76:BZ82">IF(BY76="","",BN76-BY76)</f>
      </c>
      <c r="CA76" s="272"/>
      <c r="CB76" s="272"/>
      <c r="CC76" s="272"/>
      <c r="CD76" s="272"/>
      <c r="CE76" s="265"/>
    </row>
    <row r="77" spans="64:83" ht="13.5">
      <c r="BL77" s="130"/>
      <c r="BM77" s="146">
        <v>5</v>
      </c>
      <c r="BN77" s="217">
        <f t="shared" si="16"/>
      </c>
      <c r="BO77" s="148">
        <v>5</v>
      </c>
      <c r="BP77" s="224">
        <f t="shared" si="17"/>
      </c>
      <c r="BQ77" s="134">
        <f t="shared" si="11"/>
      </c>
      <c r="BR77" s="218">
        <f t="shared" si="18"/>
        <v>1157.6</v>
      </c>
      <c r="BS77" s="135">
        <f t="shared" si="19"/>
      </c>
      <c r="BT77" s="147">
        <f t="shared" si="14"/>
      </c>
      <c r="BU77" s="149">
        <f aca="true" t="shared" si="22" ref="BU77:BU82">IF(BT77="","",BT77/1000)</f>
      </c>
      <c r="BV77" s="136"/>
      <c r="BW77" s="150">
        <f t="shared" si="15"/>
      </c>
      <c r="BX77" s="137"/>
      <c r="BY77" s="151">
        <f t="shared" si="20"/>
      </c>
      <c r="BZ77" s="271">
        <f t="shared" si="21"/>
      </c>
      <c r="CA77" s="272"/>
      <c r="CB77" s="272"/>
      <c r="CC77" s="272"/>
      <c r="CD77" s="272"/>
      <c r="CE77" s="265"/>
    </row>
    <row r="78" spans="64:83" ht="13.5">
      <c r="BL78" s="130"/>
      <c r="BM78" s="146">
        <v>6</v>
      </c>
      <c r="BN78" s="217">
        <f t="shared" si="16"/>
      </c>
      <c r="BO78" s="148">
        <v>6</v>
      </c>
      <c r="BP78" s="224">
        <f t="shared" si="17"/>
      </c>
      <c r="BQ78" s="134">
        <f t="shared" si="11"/>
      </c>
      <c r="BR78" s="218">
        <f t="shared" si="18"/>
      </c>
      <c r="BS78" s="135">
        <f t="shared" si="19"/>
      </c>
      <c r="BT78" s="147">
        <f t="shared" si="14"/>
      </c>
      <c r="BU78" s="149">
        <f t="shared" si="22"/>
      </c>
      <c r="BV78" s="136"/>
      <c r="BW78" s="150">
        <f t="shared" si="15"/>
      </c>
      <c r="BX78" s="137"/>
      <c r="BY78" s="151">
        <f t="shared" si="20"/>
      </c>
      <c r="BZ78" s="271">
        <f t="shared" si="21"/>
      </c>
      <c r="CA78" s="272"/>
      <c r="CB78" s="272"/>
      <c r="CC78" s="272"/>
      <c r="CD78" s="272"/>
      <c r="CE78" s="265"/>
    </row>
    <row r="79" spans="64:83" ht="13.5">
      <c r="BL79" s="130"/>
      <c r="BM79" s="146">
        <v>7</v>
      </c>
      <c r="BN79" s="217">
        <f t="shared" si="16"/>
      </c>
      <c r="BO79" s="148">
        <v>7</v>
      </c>
      <c r="BP79" s="224">
        <f t="shared" si="17"/>
      </c>
      <c r="BQ79" s="134">
        <f t="shared" si="11"/>
      </c>
      <c r="BR79" s="218">
        <f t="shared" si="18"/>
      </c>
      <c r="BS79" s="135">
        <f t="shared" si="19"/>
      </c>
      <c r="BT79" s="147">
        <f t="shared" si="14"/>
      </c>
      <c r="BU79" s="149">
        <f t="shared" si="22"/>
      </c>
      <c r="BV79" s="136"/>
      <c r="BW79" s="150">
        <f t="shared" si="15"/>
      </c>
      <c r="BX79" s="137"/>
      <c r="BY79" s="151">
        <f t="shared" si="20"/>
      </c>
      <c r="BZ79" s="271">
        <f t="shared" si="21"/>
      </c>
      <c r="CA79" s="272"/>
      <c r="CB79" s="272"/>
      <c r="CC79" s="272"/>
      <c r="CD79" s="272"/>
      <c r="CE79" s="265"/>
    </row>
    <row r="80" spans="64:83" ht="13.5">
      <c r="BL80" s="130"/>
      <c r="BM80" s="146">
        <v>8</v>
      </c>
      <c r="BN80" s="217">
        <f t="shared" si="16"/>
      </c>
      <c r="BO80" s="148">
        <v>8</v>
      </c>
      <c r="BP80" s="224">
        <f t="shared" si="17"/>
      </c>
      <c r="BQ80" s="134">
        <f t="shared" si="11"/>
      </c>
      <c r="BR80" s="218">
        <f t="shared" si="18"/>
      </c>
      <c r="BS80" s="135">
        <f t="shared" si="19"/>
      </c>
      <c r="BT80" s="147">
        <f t="shared" si="14"/>
      </c>
      <c r="BU80" s="149">
        <f t="shared" si="22"/>
      </c>
      <c r="BV80" s="136">
        <f t="shared" si="12"/>
      </c>
      <c r="BW80" s="150">
        <f t="shared" si="15"/>
      </c>
      <c r="BX80" s="137">
        <f t="shared" si="13"/>
      </c>
      <c r="BY80" s="151">
        <f t="shared" si="20"/>
      </c>
      <c r="BZ80" s="271">
        <f t="shared" si="21"/>
      </c>
      <c r="CA80" s="272"/>
      <c r="CB80" s="272"/>
      <c r="CC80" s="272"/>
      <c r="CD80" s="272"/>
      <c r="CE80" s="265"/>
    </row>
    <row r="81" spans="64:83" ht="13.5">
      <c r="BL81" s="130"/>
      <c r="BM81" s="146">
        <v>9</v>
      </c>
      <c r="BN81" s="217">
        <f t="shared" si="16"/>
      </c>
      <c r="BO81" s="148">
        <v>9</v>
      </c>
      <c r="BP81" s="224">
        <f t="shared" si="17"/>
      </c>
      <c r="BQ81" s="134">
        <f t="shared" si="11"/>
      </c>
      <c r="BR81" s="218">
        <f t="shared" si="18"/>
      </c>
      <c r="BS81" s="135">
        <f t="shared" si="19"/>
      </c>
      <c r="BT81" s="147">
        <f t="shared" si="14"/>
      </c>
      <c r="BU81" s="149">
        <f t="shared" si="22"/>
      </c>
      <c r="BV81" s="136">
        <f t="shared" si="12"/>
      </c>
      <c r="BW81" s="150">
        <f t="shared" si="15"/>
      </c>
      <c r="BX81" s="137">
        <f t="shared" si="13"/>
      </c>
      <c r="BY81" s="151">
        <f t="shared" si="20"/>
      </c>
      <c r="BZ81" s="271">
        <f t="shared" si="21"/>
      </c>
      <c r="CA81" s="272"/>
      <c r="CB81" s="272"/>
      <c r="CC81" s="272"/>
      <c r="CD81" s="272"/>
      <c r="CE81" s="265"/>
    </row>
    <row r="82" spans="64:83" ht="13.5">
      <c r="BL82" s="130"/>
      <c r="BM82" s="146">
        <v>10</v>
      </c>
      <c r="BN82" s="217">
        <f t="shared" si="16"/>
      </c>
      <c r="BO82" s="148">
        <v>10</v>
      </c>
      <c r="BP82" s="224">
        <f t="shared" si="17"/>
      </c>
      <c r="BQ82" s="134">
        <f t="shared" si="11"/>
      </c>
      <c r="BR82" s="218">
        <f t="shared" si="18"/>
      </c>
      <c r="BS82" s="135">
        <f t="shared" si="19"/>
      </c>
      <c r="BT82" s="147">
        <f t="shared" si="14"/>
      </c>
      <c r="BU82" s="149">
        <f t="shared" si="22"/>
      </c>
      <c r="BV82" s="136">
        <f t="shared" si="12"/>
      </c>
      <c r="BW82" s="150">
        <f t="shared" si="15"/>
      </c>
      <c r="BX82" s="137">
        <f t="shared" si="13"/>
      </c>
      <c r="BY82" s="151">
        <f t="shared" si="20"/>
      </c>
      <c r="BZ82" s="271">
        <f t="shared" si="21"/>
      </c>
      <c r="CA82" s="272"/>
      <c r="CB82" s="272"/>
      <c r="CC82" s="272"/>
      <c r="CD82" s="272"/>
      <c r="CE82" s="265"/>
    </row>
    <row r="83" spans="64:83" ht="21">
      <c r="BL83" s="138"/>
      <c r="BM83" s="139"/>
      <c r="BN83" s="212">
        <f>SUM(BN73:BN82)</f>
        <v>2.2235007600000003</v>
      </c>
      <c r="BO83" s="139"/>
      <c r="BP83" s="141"/>
      <c r="BQ83" s="142"/>
      <c r="BR83" s="142"/>
      <c r="BS83" s="140" t="s">
        <v>68</v>
      </c>
      <c r="BT83" s="149">
        <f>SUM(BT73:BT82)</f>
        <v>4154.880000000001</v>
      </c>
      <c r="BU83" s="143"/>
      <c r="BV83" s="144"/>
      <c r="BW83" s="144"/>
      <c r="BX83" s="145" t="s">
        <v>68</v>
      </c>
      <c r="BY83" s="211">
        <f>SUM(BY73:BY82)</f>
        <v>1.0687431628800002</v>
      </c>
      <c r="BZ83" s="268">
        <f>SUM(BZ73:CE82)</f>
        <v>1.1547575971200001</v>
      </c>
      <c r="CA83" s="269"/>
      <c r="CB83" s="269"/>
      <c r="CC83" s="269"/>
      <c r="CD83" s="269"/>
      <c r="CE83" s="270"/>
    </row>
  </sheetData>
  <sheetProtection/>
  <mergeCells count="96">
    <mergeCell ref="BZ83:CE83"/>
    <mergeCell ref="BZ76:CE76"/>
    <mergeCell ref="BZ82:CE82"/>
    <mergeCell ref="BZ75:CE75"/>
    <mergeCell ref="BZ77:CE77"/>
    <mergeCell ref="BZ78:CE78"/>
    <mergeCell ref="BZ79:CE79"/>
    <mergeCell ref="BZ81:CE81"/>
    <mergeCell ref="BZ80:CE80"/>
    <mergeCell ref="BZ74:CE74"/>
    <mergeCell ref="BZ73:CE73"/>
    <mergeCell ref="BZ72:CE72"/>
    <mergeCell ref="BZ71:CE71"/>
    <mergeCell ref="BU71:BU72"/>
    <mergeCell ref="BV71:BV72"/>
    <mergeCell ref="BX71:BX72"/>
    <mergeCell ref="BQ71:BQ72"/>
    <mergeCell ref="BS71:BS72"/>
    <mergeCell ref="AS60:AT60"/>
    <mergeCell ref="AU60:AV60"/>
    <mergeCell ref="K58:R58"/>
    <mergeCell ref="U35:AJ35"/>
    <mergeCell ref="B35:S35"/>
    <mergeCell ref="C50:F50"/>
    <mergeCell ref="C51:S51"/>
    <mergeCell ref="C55:E55"/>
    <mergeCell ref="AR50:AS50"/>
    <mergeCell ref="AR49:AS49"/>
    <mergeCell ref="B66:S66"/>
    <mergeCell ref="B47:B49"/>
    <mergeCell ref="C46:E46"/>
    <mergeCell ref="C47:E47"/>
    <mergeCell ref="C48:E48"/>
    <mergeCell ref="C49:E49"/>
    <mergeCell ref="G62:I62"/>
    <mergeCell ref="G63:I63"/>
    <mergeCell ref="C62:D62"/>
    <mergeCell ref="E62:F62"/>
    <mergeCell ref="B40:B41"/>
    <mergeCell ref="C42:F42"/>
    <mergeCell ref="D39:E39"/>
    <mergeCell ref="D40:E40"/>
    <mergeCell ref="D41:E41"/>
    <mergeCell ref="AP38:AR38"/>
    <mergeCell ref="AT38:AV38"/>
    <mergeCell ref="G59:I59"/>
    <mergeCell ref="O59:P59"/>
    <mergeCell ref="M59:N59"/>
    <mergeCell ref="AP46:AR46"/>
    <mergeCell ref="G58:I58"/>
    <mergeCell ref="AR52:AS52"/>
    <mergeCell ref="AP52:AQ52"/>
    <mergeCell ref="C25:E25"/>
    <mergeCell ref="C27:E27"/>
    <mergeCell ref="C29:E29"/>
    <mergeCell ref="C31:E31"/>
    <mergeCell ref="C7:F7"/>
    <mergeCell ref="C60:D60"/>
    <mergeCell ref="E60:F60"/>
    <mergeCell ref="C61:D61"/>
    <mergeCell ref="E61:F61"/>
    <mergeCell ref="C15:E15"/>
    <mergeCell ref="C17:E17"/>
    <mergeCell ref="C19:E19"/>
    <mergeCell ref="C21:E21"/>
    <mergeCell ref="C23:E23"/>
    <mergeCell ref="AY66:BB66"/>
    <mergeCell ref="B2:S2"/>
    <mergeCell ref="B12:B30"/>
    <mergeCell ref="C58:D58"/>
    <mergeCell ref="E58:F58"/>
    <mergeCell ref="D5:S5"/>
    <mergeCell ref="C13:E13"/>
    <mergeCell ref="M8:R8"/>
    <mergeCell ref="M7:R7"/>
    <mergeCell ref="M6:R6"/>
    <mergeCell ref="O61:P61"/>
    <mergeCell ref="C32:F32"/>
    <mergeCell ref="BM70:BN70"/>
    <mergeCell ref="O60:P60"/>
    <mergeCell ref="O63:P63"/>
    <mergeCell ref="O62:P62"/>
    <mergeCell ref="C59:D59"/>
    <mergeCell ref="E59:F59"/>
    <mergeCell ref="C63:D63"/>
    <mergeCell ref="E63:F63"/>
    <mergeCell ref="M4:R4"/>
    <mergeCell ref="BO70:BY70"/>
    <mergeCell ref="BZ70:CE70"/>
    <mergeCell ref="B36:S36"/>
    <mergeCell ref="BD62:BD63"/>
    <mergeCell ref="BF62:BF63"/>
    <mergeCell ref="AY64:BB64"/>
    <mergeCell ref="G60:I60"/>
    <mergeCell ref="G61:I61"/>
    <mergeCell ref="M60:N60"/>
  </mergeCells>
  <conditionalFormatting sqref="BT73:BU82">
    <cfRule type="cellIs" priority="1" dxfId="0" operator="notBetween" stopIfTrue="1">
      <formula>0</formula>
      <formula>10000000000</formula>
    </cfRule>
  </conditionalFormatting>
  <dataValidations count="1">
    <dataValidation type="list" allowBlank="1" showInputMessage="1" showErrorMessage="1" sqref="D12 D40:E41 D28 D26 D24 D22 D20 D18 D16 D14">
      <formula1>$AV$49:$AV$51</formula1>
    </dataValidation>
  </dataValidations>
  <printOptions horizontalCentered="1"/>
  <pageMargins left="0.5118110236220472" right="0.5511811023622047" top="0.5118110236220472" bottom="0.2755905511811024" header="0.31496062992125984" footer="0.15748031496062992"/>
  <pageSetup fitToHeight="1" fitToWidth="1" horizontalDpi="300" verticalDpi="3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k-sasaki</cp:lastModifiedBy>
  <dcterms:created xsi:type="dcterms:W3CDTF">2012-03-31T15:00:00Z</dcterms:created>
  <dcterms:modified xsi:type="dcterms:W3CDTF">2012-07-13T06:45:55Z</dcterms:modified>
  <cp:category/>
  <cp:version/>
  <cp:contentType/>
  <cp:contentStatus/>
</cp:coreProperties>
</file>